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690" activeTab="0"/>
  </bookViews>
  <sheets>
    <sheet name="Multas Transito y Otras" sheetId="1" r:id="rId1"/>
  </sheets>
  <definedNames>
    <definedName name="_xlnm.Print_Area" localSheetId="0">'Multas Transito y Otras'!$A$1:$L$203</definedName>
  </definedNames>
  <calcPr fullCalcOnLoad="1"/>
</workbook>
</file>

<file path=xl/sharedStrings.xml><?xml version="1.0" encoding="utf-8"?>
<sst xmlns="http://schemas.openxmlformats.org/spreadsheetml/2006/main" count="321" uniqueCount="301">
  <si>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</si>
  <si>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</si>
  <si>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</si>
  <si>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</si>
  <si>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</si>
  <si>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</si>
  <si>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</si>
  <si>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</si>
  <si>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</si>
  <si>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</si>
  <si>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</si>
  <si>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</si>
  <si>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</si>
  <si>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</si>
  <si>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</si>
  <si>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</si>
  <si>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</si>
  <si>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</si>
  <si>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</si>
  <si>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</si>
  <si>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</si>
  <si>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</si>
  <si>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</si>
  <si>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</si>
  <si>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</si>
  <si>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</si>
  <si>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</si>
  <si>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</si>
  <si>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</si>
  <si>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</si>
  <si>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</si>
  <si>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</si>
  <si>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</si>
  <si>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</si>
  <si>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</si>
  <si>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</si>
  <si>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</si>
  <si>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</si>
  <si>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</si>
  <si>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</si>
  <si>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</si>
  <si>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</si>
  <si>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</si>
  <si>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</si>
  <si>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</si>
  <si>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</si>
  <si>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</si>
  <si>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</si>
  <si>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</si>
  <si>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</si>
  <si>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</si>
  <si>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</si>
  <si>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</si>
  <si>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</si>
  <si>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</si>
  <si>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</si>
  <si>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</si>
  <si>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</si>
  <si>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</si>
  <si>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</si>
  <si>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</si>
  <si>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</si>
  <si>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</si>
  <si>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</si>
  <si>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</si>
  <si>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</si>
  <si>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</si>
  <si>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</si>
  <si>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</si>
  <si>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</si>
  <si>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</si>
  <si>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</si>
  <si>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</si>
  <si>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</si>
  <si>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</si>
  <si>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</si>
  <si>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</si>
  <si>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</si>
  <si>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</si>
  <si>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</si>
  <si>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</si>
  <si>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</si>
  <si>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</si>
  <si>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</si>
  <si>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</si>
  <si>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</si>
  <si>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</si>
  <si>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</si>
  <si>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</si>
  <si>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</si>
  <si>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</si>
  <si>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</si>
  <si>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</si>
  <si>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</si>
  <si>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</si>
  <si>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</si>
  <si>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</si>
  <si>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</si>
  <si>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</si>
  <si>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</si>
  <si>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</si>
  <si>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</si>
  <si>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</si>
  <si>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</si>
  <si>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</si>
  <si>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</si>
  <si>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</si>
  <si>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</si>
  <si>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</si>
  <si>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</si>
  <si>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</si>
  <si>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</si>
  <si>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</si>
  <si>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</si>
  <si>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</si>
  <si>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</si>
  <si>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</si>
  <si>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</si>
  <si>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</si>
  <si>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</si>
  <si>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</si>
  <si>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</si>
  <si>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</si>
  <si>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</si>
  <si>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</si>
  <si>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</si>
  <si>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</si>
  <si>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</si>
  <si>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</si>
  <si>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</si>
  <si>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</si>
  <si>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</si>
  <si>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</si>
  <si>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</si>
  <si>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</si>
  <si>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</si>
  <si>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</si>
  <si>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</si>
  <si>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</si>
  <si>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</si>
  <si>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</si>
  <si>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</si>
  <si>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</si>
  <si>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</si>
  <si>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</si>
  <si>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</si>
  <si>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</si>
  <si>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</si>
  <si>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</si>
  <si>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</si>
  <si>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</si>
  <si>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</si>
  <si>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</si>
  <si>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</si>
  <si>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</si>
  <si>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</si>
  <si>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</si>
  <si>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MARTINEZ ESTRADA MARTIN ALEJANDRO. MULTAS POR INFRACCIÓN AL REGLAMENTO DE PARQUIMETROS; SERVICIO DE GRUA Y DEPOSITO</t>
  </si>
  <si>
    <t>86/2016</t>
  </si>
  <si>
    <t>PALMA Y MEZA GARCIA MARIA GABRIELA. INFRACCION AL REGLAMENTO DE TRANSITO SPGG BOLETA 904145</t>
  </si>
  <si>
    <t>EJERCICIO 2019</t>
  </si>
  <si>
    <t>PROVVEDORA MEXICANA DE MATERIALES, S.A. DE C.V. MULTAS POR INFRACCIÓN AL REGLAMENTO DE TRANSITO Y VIALIDAD SPGGNL, BOLETA 894145</t>
  </si>
  <si>
    <t>883/2017</t>
  </si>
  <si>
    <t>MIRELES LIRA LUIS MIGUEL, MULTA POR INFRACCIÒN AL REGLAMENTO DE TRANSITO DE SPGGNL, BOLETA DE INFRACCIÒN  899337</t>
  </si>
  <si>
    <t>723/2017</t>
  </si>
  <si>
    <t>TAMEZ GARZA HOMERO SALVADOR, MULTA POR CONDUCIR EN ESTADO DE EBRIEDAD, BOLETA DE INFRACCION 801310</t>
  </si>
  <si>
    <t xml:space="preserve">ANCER DIECK DAVID, MULTA POR CONCUCIR EN ESTADO DE EBRIEDAD, EXAMENES MEDICOS, SERVICIO DE GRUA Y DEPOSITO </t>
  </si>
  <si>
    <t>FLORES RODRIGUEZ RUBEN ALEJANDRO, MULTA POR INFRACCION AL REGLAMENTO DE TRANSITO SPGGNL, BOLETA 00898709</t>
  </si>
  <si>
    <t>621/2017</t>
  </si>
  <si>
    <t>LALO LEÓN ABRAHAM DANIEL,  MULTA POR INFRACCION AL REGLAMENTO DE TRANSITO SPGGNL, BOLETA 00836097</t>
  </si>
  <si>
    <t>162/2016</t>
  </si>
  <si>
    <t>PLANCARTE GAMEZMARIA ELENA, INDEMINIZACION POR PAGO DE ARRENDAMIENTO, AUMENTO EN EL COSTO DE LA CONSTRUCCION Y LA DIFERENCIA DE INTERESES BANCARIOS</t>
  </si>
  <si>
    <t>047/2010</t>
  </si>
  <si>
    <t>745/2017</t>
  </si>
  <si>
    <t>1064/2017</t>
  </si>
  <si>
    <t>157/2015</t>
  </si>
  <si>
    <t>HERRERA ORTIZ GRACIELA MARIA, MULTA POR INFRACCION AL REGLAMENTO DE TRANSITO SGGNL; BOLETA DE INFRACCION 929383</t>
  </si>
  <si>
    <t>47/2018</t>
  </si>
  <si>
    <t>SALCEDO JUNCO ALEJANDRO; MULTA POR INFRACCION AL REGLAMENTO DE TRANSITO DE SPGGNL, BOLETA DE INFRACCION 919198</t>
  </si>
  <si>
    <t>1236/2017</t>
  </si>
  <si>
    <t>658/2017</t>
  </si>
  <si>
    <t>RODRIGUEZ PAMANES JOSE LUIS, MULTA POR INFRACCION AL REG. DE POLICIA Y BUEN GOB., SPGGNL</t>
  </si>
  <si>
    <t>106/2017</t>
  </si>
  <si>
    <t>DEL KING EVENTS, S.A DE C.V.  ISDYEP, CONFORME RESOLUCIONES DE FECHA 03/12/2019 Y 13/12/2019, SFYT</t>
  </si>
  <si>
    <t>886/2018</t>
  </si>
  <si>
    <t>03-13/12/2019</t>
  </si>
  <si>
    <t>EJERCICIO 2020</t>
  </si>
  <si>
    <t>DESARROLLADORA SIERRA MADRE, S.A. DE C.V.-FIDEICOMISO 390-2, BANCO MULTIVA, S.A. DERECHOS EN MATERIA DE ORDENAMIENTO Y DESARROLLO URBANO</t>
  </si>
  <si>
    <t>1041/2018</t>
  </si>
  <si>
    <t>PROMOTORA INSAR, S.A. DE C.V. APORTACION A LA VIALIDAD, EXP. CAT. 09-016-044, EXP. SODU. NCCSIM-26333-2015 (1/3)</t>
  </si>
  <si>
    <t>PROMOTORA INSAR, S.A. DE C.V. APORTACION A LA VIALIDAD, EXP. CAT. 09-016-044, EXP. SODU. NCCSIM-26333-2015 (2/3)</t>
  </si>
  <si>
    <t>PROMOTORA INSAR, S.A. DE C.V. APORTACION A LA VIALIDAD, EXP. CAT. 09-016-044, EXP. SODU. NCCSIM-26333-2015 (3/3)</t>
  </si>
  <si>
    <t>NAVA ZAMORA CARLOS ALBERTO; MULTAS POR INFRACCION AL REGLAMENTO DE TRANSITO DE SPGGNL</t>
  </si>
  <si>
    <t>230/2018</t>
  </si>
  <si>
    <t>1039/2018</t>
  </si>
  <si>
    <t>1095/2017</t>
  </si>
  <si>
    <t>BARAJAS CRUZ MIGUEL ANGEL</t>
  </si>
  <si>
    <t>1098/2018</t>
  </si>
  <si>
    <t>EJERCICIO 2021</t>
  </si>
  <si>
    <t>ACCESO DEPORTIVO, SAPI. DE C.V. APORTACION A LA VIALIDAD, EXP. CAT. 01-109-002, EXP. NCCSIM-28807-2017</t>
  </si>
  <si>
    <t>40/2018</t>
  </si>
  <si>
    <t>LOPEZ MARTINEZ JOSE FLAVIO, MULTA DE TRANSITO PAGADA EN EL AÑO 2019</t>
  </si>
  <si>
    <t>1722/2019</t>
  </si>
  <si>
    <t>10 Y 22-FEB-2021</t>
  </si>
  <si>
    <t>AUTENTICO BOUTIQUE, SAPI., DE C.V.</t>
  </si>
  <si>
    <t>733/2019</t>
  </si>
  <si>
    <t>AXIS DE MONTERREY, S.A. DE C.V. PAGO DE DERECHOS EN MATERIA URBANISTICA, EXP. CAT.  32-009-006 (1/2)</t>
  </si>
  <si>
    <t>AXIS DE MONTERREY, S.A. DE C.V. PAGO DE DERECHOS EN MATERIA URBANISTICA, EXP. CAT.  32-009-006 (2/2)</t>
  </si>
  <si>
    <t>ORTEGA ZAMARRIPA PABLO ISAIAS MULTAS DE TRANSITO PAGADAS EN EL 2017</t>
  </si>
  <si>
    <t>555/2019</t>
  </si>
  <si>
    <t>318/2018</t>
  </si>
  <si>
    <t>CANTU CHAVARRIA MIGUEL ANGEL, MULTA POR CONDUCIR EN EDO. DE EBRIEDAD Y EXAMEN MEDICO, PAGADOS EN EL 2018</t>
  </si>
  <si>
    <t>BARRERA CANTU ALBERTO, MULTAS DE TRANSITO PAGADAS EN EL 2017</t>
  </si>
  <si>
    <t>1018/2017</t>
  </si>
  <si>
    <t>SEPULVEDA GONZALEZ DAVID ALEJANDRO, MULTAS DE TRANSITO, PAGADAS EN EL 2019</t>
  </si>
  <si>
    <t>261/2019</t>
  </si>
  <si>
    <t>05/2016</t>
  </si>
  <si>
    <t>06/2021</t>
  </si>
  <si>
    <t>CERVANTES DORANTES ZAMIR, MULTA DE TRANSITO, PAGADA EN EL AÑO 2021</t>
  </si>
  <si>
    <t>GONZALEZ SALAZAR SERGIO JUVENAL, MULTA DE TRANSITO PAGADA EN EL AÑO 2020</t>
  </si>
  <si>
    <t xml:space="preserve">GONZALEZ CANTU JESSICA ESTHELA, MULTA DE TRANSITO, PAGADA EN EL AÑO 2021  </t>
  </si>
  <si>
    <t>228/2020</t>
  </si>
  <si>
    <t>TAMEZ SERRANO FROILAN, MULTAS DE TRANSITO PAGADAS EN EL 2021</t>
  </si>
  <si>
    <t>91/2021</t>
  </si>
  <si>
    <t>GONZALEZ SALAZAR SERGIO JUVENAL, ARRASTRE Y DEPOSITO PAGADOS EN EL AÑO 2020</t>
  </si>
  <si>
    <t>EJERCICIO 2022</t>
  </si>
  <si>
    <t>ELIZONDO HERNANDEZ PATRICIO, MULTAS DE TRANSITO PAGADAS EN EL 2020</t>
  </si>
  <si>
    <t>531/2020</t>
  </si>
  <si>
    <t>TRANSPORTES LOCE, S.A DE C.V., DERECHOS POR AUTORIZACIÓN PARA TRANSITAR CON CARGA PESADA</t>
  </si>
  <si>
    <t>346/2017</t>
  </si>
  <si>
    <t>ALMAGUER ELIZONDO LAURA IRMA, MULTAS DE TRANSITO PAGADAS EN EL 2020</t>
  </si>
  <si>
    <t>522/2020</t>
  </si>
  <si>
    <t>530/2020</t>
  </si>
  <si>
    <t>ARIAS VILLALOBOS JUAN FRANCISCO, MULTAS PAGADAS EN EL 2021</t>
  </si>
  <si>
    <t>ARVIZU BUELNA LAURA ALICIA, MULTAS DE TRANSITO PAGADAS EN EL AÑO 2018</t>
  </si>
  <si>
    <t>63/2018</t>
  </si>
  <si>
    <t>VILLANUEVA GUTIERREZ JOSE CARLOS, MULTAS DE TRANSITO PAGADAS EN EL AÑO 2021</t>
  </si>
  <si>
    <t>215/2021</t>
  </si>
  <si>
    <t>DEL KING ENTERTAIMENT, S.A. DE C.V.,  IMPUESTO SOBRE DIVERSIONES Y ESPECTACULOS PUBLICOS, EJERCICIO FISCAL 2019</t>
  </si>
  <si>
    <t>1755/2019</t>
  </si>
  <si>
    <t xml:space="preserve">DEPORTIVO ALPINO CHIPINQUE, A.C. MULTAS POR INFRACCION AL REG. DE MEDIO AMBIENTE, EJERCICIO FISCAL 2021 </t>
  </si>
  <si>
    <t>925/2020</t>
  </si>
  <si>
    <t>ARRATIA CRUZ FELIX GUADALUPE, MULTAS DE TRANSITO, EJERCICIO FISCAL 2021</t>
  </si>
  <si>
    <t>757/2021</t>
  </si>
  <si>
    <t>ANA MARIA CORDERO GARCIA, MULTAS DE TRANSITO.  PAGADA EN  EL EJERCICIO FISCAL 2019</t>
  </si>
  <si>
    <t>294/2019</t>
  </si>
  <si>
    <t>GARZA GUERRA BRYAN ALEXIS, MULTAS DE TRANSITO PAGA EN EL EJERCICIO FISCAL 2020</t>
  </si>
  <si>
    <t>1053/2020</t>
  </si>
  <si>
    <t xml:space="preserve">ZERTUCHE ALMAGUER FRANCISCO JAVIER. MULTA DE PARQUIMETRO PAGADA EN EL 2019 </t>
  </si>
  <si>
    <t>1050/2020</t>
  </si>
  <si>
    <t>EJERCICIO 2023</t>
  </si>
  <si>
    <t>551/2014</t>
  </si>
  <si>
    <t>RUTA 202, S.A. DE C.V., MULTAS DE TRANSITO PAGADAS EN EL AÑO 2014</t>
  </si>
  <si>
    <t>TRANSPORTES PROGRESO, S.A. DE C.V., MULTAS DE TRANSITO PAGADAS EN EL AÑO 2015</t>
  </si>
  <si>
    <t>06/2016</t>
  </si>
  <si>
    <t>1600/2019</t>
  </si>
  <si>
    <t>PROMOLOCALES, S.A. DE C.V. MULTA SDU, EXP. ADM SFDI/ER/SECU/022/2013, EXP CAT 07-176-008, PAGADA EN EL AÑO 2018</t>
  </si>
  <si>
    <t>205/2018</t>
  </si>
  <si>
    <t>453/2015</t>
  </si>
  <si>
    <t>NUÑEZ TOVAR ESTHEPANY YAEL. MULTAS DE TRANSITO PAGADAS EN EL AÑO 2019</t>
  </si>
  <si>
    <t>RUTA 202, S.A. DE C.V. MULTAS DE TRANSITO PAGADAS EN EL EJERCICIO FISCAL 2015</t>
  </si>
  <si>
    <t>1705/2019</t>
  </si>
  <si>
    <t>INMOBILIARIA PAISAJES DEL HUAJUCO, S.A. DE C.V. (AP. VIALIDAD Y MULTAS SDU 2019)</t>
  </si>
  <si>
    <t>TRANSPORTACION INTERMUNICIPAL, S.A. DE C.V.  MULTAS TRANSITO 2015</t>
  </si>
  <si>
    <t>TRANSPORTACION INTERMUNICIPAL, S.A. DE C.V.  MULTAS TRANSITO 2018</t>
  </si>
  <si>
    <t>647/2018</t>
  </si>
  <si>
    <t>146/2016</t>
  </si>
  <si>
    <t>679/2014</t>
  </si>
  <si>
    <t>004/2016</t>
  </si>
  <si>
    <t>GONZALEZ  SOLIS ERICK GUADALUPE MULTA EB. 2019</t>
  </si>
  <si>
    <t>251/2019</t>
  </si>
  <si>
    <t>968/2019</t>
  </si>
  <si>
    <t>TORRES GONZALEZ FELIPE DE JESUS MULAAS DE TRANSITO PAGADAS EN EL AÑO 2018</t>
  </si>
  <si>
    <t>1608/2017</t>
  </si>
  <si>
    <t>ARGUELLES ARGUETA CARLOS EDUARDO MULTAS DE TRANSITO PAGADAS EN EL AÑO 2019</t>
  </si>
  <si>
    <t>ALVARADO GONZALEZ JOSE MERCED, MULTAS DE TRANSITO PAGAS EN EL AÑO 2019</t>
  </si>
  <si>
    <t>1035/2019</t>
  </si>
  <si>
    <t>90/2022</t>
  </si>
  <si>
    <t>MARTINEZ ZARZOZA FELICITAS, MULTAS DE TRANSITO PAGADAS EN EL AÑO 2021</t>
  </si>
  <si>
    <t>MARTINEZ LOPEZ HECTOR DAMIAN, MULTAS DE TRANSITO PAGADAS EN EL AÑO 2021</t>
  </si>
  <si>
    <t>1036/2020</t>
  </si>
  <si>
    <t>EJERCICIO 2024</t>
  </si>
  <si>
    <t>RUTA 82, S.A. DE C.V. MULTAS DE TRANSITO PAGADAS EN EL AÑO 2016</t>
  </si>
  <si>
    <t>RUTA 82, S.A. DE C.V. MULTAS DE TRANSITO PAGADAS EN EL AÑO 2017</t>
  </si>
  <si>
    <t>1666/2016</t>
  </si>
  <si>
    <t>128/2018</t>
  </si>
  <si>
    <t xml:space="preserve">SANTILLAN HERNANDEZ FRANCISCO, MULTAS DE TRANSITO, EJERCICIO FISCAL 2023 </t>
  </si>
  <si>
    <t>1316/2022</t>
  </si>
  <si>
    <t>VON NACHER TOVAR POLINA, MULTAS DE TRANSITO EJERCICIO FISCAL 2021</t>
  </si>
  <si>
    <t>225/2021</t>
  </si>
  <si>
    <t>IMPULSORA MOVIL, S.A. DE C.V., MULTAS DE TRANSITO AÑO 20</t>
  </si>
  <si>
    <t>284/2018</t>
  </si>
  <si>
    <t>MACIAS TOBIAS IVONNE GUADALUPE,  MULTAS DE TRANSITO EJERCICIO FISCAL 2022</t>
  </si>
  <si>
    <t>156/2022</t>
  </si>
  <si>
    <t>CORTE AL 30 DE JUNIO DE 2024</t>
  </si>
  <si>
    <t>ARGUELLES ARGUETA CARLOS EDUARDO, ARRASTRE Y DEPOSITO DE VEHICULO PAGADO EN EL AÑO 2019</t>
  </si>
  <si>
    <t>RUTA 202, S.A. DE C.V.,  MULTAS DE TRANSITO PAGADAS EN EL AÑO 2018</t>
  </si>
  <si>
    <t>1727/2017</t>
  </si>
  <si>
    <t>497/2018</t>
  </si>
  <si>
    <t>TRANSPORTES PROGRESO, S.A. DE C.V., MULTAS PAGADAS  EN EL AÑO 2016</t>
  </si>
  <si>
    <t>1223/2016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</si>
</sst>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  <numFmt numFmtId="195" formatCode="#,##0.00\ &quot;€&quot;"/>
    <numFmt numFmtId="196" formatCode="#,##0.00\ _€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right" vertical="center" wrapText="1"/>
    </xf>
    <xf numFmtId="43" fontId="7" fillId="33" borderId="10" xfId="49" applyFont="1" applyFill="1" applyBorder="1" applyAlignment="1">
      <alignment horizontal="center" vertical="center"/>
    </xf>
    <xf numFmtId="43" fontId="5" fillId="33" borderId="19" xfId="49" applyFont="1" applyFill="1" applyBorder="1" applyAlignment="1">
      <alignment horizontal="right" vertical="center" wrapText="1"/>
    </xf>
    <xf numFmtId="43" fontId="5" fillId="0" borderId="15" xfId="49" applyFont="1" applyBorder="1" applyAlignment="1">
      <alignment horizontal="right" vertical="center" wrapText="1"/>
    </xf>
    <xf numFmtId="43" fontId="5" fillId="0" borderId="15" xfId="49" applyFont="1" applyFill="1" applyBorder="1" applyAlignment="1">
      <alignment horizontal="right" vertical="center" wrapText="1"/>
    </xf>
    <xf numFmtId="43" fontId="0" fillId="0" borderId="15" xfId="49" applyFont="1" applyBorder="1" applyAlignment="1">
      <alignment horizontal="right" vertical="center" wrapText="1"/>
    </xf>
    <xf numFmtId="43" fontId="0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 vertical="center" wrapText="1"/>
    </xf>
    <xf numFmtId="43" fontId="5" fillId="0" borderId="14" xfId="49" applyFont="1" applyBorder="1" applyAlignment="1">
      <alignment horizontal="right" vertical="center" wrapText="1"/>
    </xf>
    <xf numFmtId="43" fontId="5" fillId="0" borderId="14" xfId="49" applyFont="1" applyFill="1" applyBorder="1" applyAlignment="1">
      <alignment horizontal="right" vertical="center" wrapText="1"/>
    </xf>
    <xf numFmtId="43" fontId="0" fillId="0" borderId="14" xfId="49" applyFont="1" applyBorder="1" applyAlignment="1">
      <alignment horizontal="right" vertical="center" wrapText="1"/>
    </xf>
    <xf numFmtId="43" fontId="4" fillId="33" borderId="12" xfId="49" applyFont="1" applyFill="1" applyBorder="1" applyAlignment="1">
      <alignment/>
    </xf>
    <xf numFmtId="43" fontId="0" fillId="33" borderId="12" xfId="49" applyFont="1" applyFill="1" applyBorder="1" applyAlignment="1">
      <alignment/>
    </xf>
    <xf numFmtId="43" fontId="0" fillId="0" borderId="15" xfId="49" applyFont="1" applyFill="1" applyBorder="1" applyAlignment="1">
      <alignment/>
    </xf>
    <xf numFmtId="43" fontId="0" fillId="0" borderId="15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43" fontId="0" fillId="0" borderId="14" xfId="49" applyFont="1" applyFill="1" applyBorder="1" applyAlignment="1">
      <alignment horizontal="right" vertical="center" wrapText="1"/>
    </xf>
    <xf numFmtId="43" fontId="5" fillId="33" borderId="22" xfId="49" applyFont="1" applyFill="1" applyBorder="1" applyAlignment="1">
      <alignment horizontal="right" vertical="center" wrapText="1"/>
    </xf>
    <xf numFmtId="43" fontId="0" fillId="33" borderId="22" xfId="49" applyFont="1" applyFill="1" applyBorder="1" applyAlignment="1">
      <alignment horizontal="right" vertical="center" wrapText="1"/>
    </xf>
    <xf numFmtId="43" fontId="5" fillId="33" borderId="0" xfId="49" applyFont="1" applyFill="1" applyBorder="1" applyAlignment="1">
      <alignment horizontal="right" vertical="center" wrapText="1"/>
    </xf>
    <xf numFmtId="43" fontId="0" fillId="33" borderId="0" xfId="49" applyFont="1" applyFill="1" applyBorder="1" applyAlignment="1">
      <alignment horizontal="right" vertical="center" wrapText="1"/>
    </xf>
    <xf numFmtId="43" fontId="0" fillId="0" borderId="15" xfId="49" applyFont="1" applyFill="1" applyBorder="1" applyAlignment="1">
      <alignment horizontal="right" vertical="center" wrapText="1"/>
    </xf>
    <xf numFmtId="43" fontId="5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5" fillId="34" borderId="27" xfId="49" applyFont="1" applyFill="1" applyBorder="1" applyAlignment="1">
      <alignment vertical="center" wrapText="1"/>
    </xf>
    <xf numFmtId="43" fontId="0" fillId="34" borderId="27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right" vertical="center" wrapText="1"/>
    </xf>
    <xf numFmtId="43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3" fontId="0" fillId="35" borderId="10" xfId="49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15" fontId="0" fillId="35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43" fontId="5" fillId="34" borderId="0" xfId="49" applyFont="1" applyFill="1" applyBorder="1" applyAlignment="1">
      <alignment horizontal="right" vertical="center" wrapText="1"/>
    </xf>
    <xf numFmtId="43" fontId="0" fillId="34" borderId="0" xfId="49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 wrapText="1"/>
    </xf>
    <xf numFmtId="15" fontId="0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/>
    </xf>
    <xf numFmtId="43" fontId="4" fillId="33" borderId="19" xfId="49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27" xfId="0" applyFont="1" applyFill="1" applyBorder="1" applyAlignment="1">
      <alignment horizontal="center"/>
    </xf>
    <xf numFmtId="49" fontId="5" fillId="34" borderId="27" xfId="0" applyNumberFormat="1" applyFont="1" applyFill="1" applyBorder="1" applyAlignment="1">
      <alignment horizontal="center" vertical="center" wrapText="1"/>
    </xf>
    <xf numFmtId="15" fontId="0" fillId="34" borderId="28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110" zoomScaleNormal="110" workbookViewId="0" topLeftCell="A184">
      <selection activeCell="D15" sqref="D15"/>
    </sheetView>
  </sheetViews>
  <sheetFormatPr defaultColWidth="12" defaultRowHeight="11.25"/>
  <cols>
    <col min="1" max="1" width="42.66015625" style="1" customWidth="1"/>
    <col min="2" max="2" width="6.16015625" style="1" customWidth="1"/>
    <col min="3" max="3" width="17.83203125" style="93" customWidth="1"/>
    <col min="4" max="4" width="15.66015625" style="93" customWidth="1"/>
    <col min="5" max="5" width="16.66015625" style="93" customWidth="1"/>
    <col min="6" max="6" width="12.16015625" style="93" customWidth="1"/>
    <col min="7" max="7" width="10.16015625" style="93" customWidth="1"/>
    <col min="8" max="8" width="11" style="93" customWidth="1"/>
    <col min="9" max="9" width="18.5" style="93" customWidth="1"/>
    <col min="10" max="10" width="10.66015625" style="1" customWidth="1"/>
    <col min="11" max="11" width="9.83203125" style="4" customWidth="1"/>
    <col min="12" max="12" width="14.66015625" style="1" customWidth="1"/>
  </cols>
  <sheetData>
    <row r="1" ht="12.75">
      <c r="A1" s="2" t="s">
        <v>294</v>
      </c>
    </row>
    <row r="2" spans="1:12" ht="30.75" customHeight="1">
      <c r="A2" s="201" t="s">
        <v>121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</row>
    <row r="3" spans="1:12" ht="36">
      <c r="A3" s="48" t="s">
        <v>60</v>
      </c>
      <c r="B3" s="3" t="s">
        <v>64</v>
      </c>
      <c r="C3" s="129" t="s">
        <v>14</v>
      </c>
      <c r="D3" s="129" t="s">
        <v>61</v>
      </c>
      <c r="E3" s="129" t="s">
        <v>62</v>
      </c>
      <c r="F3" s="129" t="s">
        <v>63</v>
      </c>
      <c r="G3" s="129" t="s">
        <v>44</v>
      </c>
      <c r="H3" s="129" t="s">
        <v>45</v>
      </c>
      <c r="I3" s="129" t="s">
        <v>58</v>
      </c>
      <c r="J3" s="3" t="s">
        <v>59</v>
      </c>
      <c r="K3" s="3" t="s">
        <v>46</v>
      </c>
      <c r="L3" s="49" t="s">
        <v>15</v>
      </c>
    </row>
    <row r="4" spans="1:12" ht="12" thickBot="1">
      <c r="A4" s="50"/>
      <c r="B4" s="51"/>
      <c r="C4" s="130"/>
      <c r="D4" s="130"/>
      <c r="E4" s="130"/>
      <c r="F4" s="130"/>
      <c r="G4" s="130"/>
      <c r="H4" s="130"/>
      <c r="I4" s="130"/>
      <c r="J4" s="52"/>
      <c r="K4" s="52"/>
      <c r="L4" s="53"/>
    </row>
    <row r="5" spans="1:12" ht="11.25">
      <c r="A5" s="45" t="s">
        <v>16</v>
      </c>
      <c r="B5" s="37">
        <v>2007</v>
      </c>
      <c r="C5" s="131">
        <v>22420.65</v>
      </c>
      <c r="D5" s="131">
        <v>643.5</v>
      </c>
      <c r="E5" s="131">
        <v>2767.7</v>
      </c>
      <c r="F5" s="132">
        <v>0</v>
      </c>
      <c r="G5" s="132">
        <v>0</v>
      </c>
      <c r="H5" s="132">
        <v>0</v>
      </c>
      <c r="I5" s="133">
        <f aca="true" t="shared" si="0" ref="I5:I16">SUM(C5:H5)</f>
        <v>25831.850000000002</v>
      </c>
      <c r="J5" s="46" t="s">
        <v>17</v>
      </c>
      <c r="K5" s="94"/>
      <c r="L5" s="47">
        <v>39458</v>
      </c>
    </row>
    <row r="6" spans="1:12" ht="11.25">
      <c r="A6" s="22" t="s">
        <v>18</v>
      </c>
      <c r="B6" s="19">
        <v>2007</v>
      </c>
      <c r="C6" s="81">
        <v>13758.56</v>
      </c>
      <c r="D6" s="81">
        <v>645.3</v>
      </c>
      <c r="E6" s="81">
        <v>3024.8</v>
      </c>
      <c r="F6" s="81">
        <v>0</v>
      </c>
      <c r="G6" s="81">
        <v>0</v>
      </c>
      <c r="H6" s="81">
        <v>0</v>
      </c>
      <c r="I6" s="134">
        <f t="shared" si="0"/>
        <v>17428.66</v>
      </c>
      <c r="J6" s="23"/>
      <c r="K6" s="30" t="s">
        <v>19</v>
      </c>
      <c r="L6" s="25">
        <v>39119</v>
      </c>
    </row>
    <row r="7" spans="1:12" ht="11.25">
      <c r="A7" s="18" t="s">
        <v>20</v>
      </c>
      <c r="B7" s="19">
        <v>2007</v>
      </c>
      <c r="C7" s="135">
        <v>235.8</v>
      </c>
      <c r="D7" s="135">
        <v>10.49</v>
      </c>
      <c r="E7" s="135">
        <v>36.94</v>
      </c>
      <c r="F7" s="81">
        <v>0</v>
      </c>
      <c r="G7" s="81">
        <v>0</v>
      </c>
      <c r="H7" s="81">
        <v>0</v>
      </c>
      <c r="I7" s="134">
        <f t="shared" si="0"/>
        <v>283.23</v>
      </c>
      <c r="J7" s="23"/>
      <c r="K7" s="63" t="s">
        <v>21</v>
      </c>
      <c r="L7" s="21">
        <v>39223</v>
      </c>
    </row>
    <row r="8" spans="1:12" ht="11.25">
      <c r="A8" s="18" t="s">
        <v>20</v>
      </c>
      <c r="B8" s="19">
        <v>2007</v>
      </c>
      <c r="C8" s="135">
        <v>1084.68</v>
      </c>
      <c r="D8" s="135">
        <v>44.25</v>
      </c>
      <c r="E8" s="135">
        <v>135.47</v>
      </c>
      <c r="F8" s="81">
        <v>0</v>
      </c>
      <c r="G8" s="81">
        <v>0</v>
      </c>
      <c r="H8" s="81">
        <v>0</v>
      </c>
      <c r="I8" s="134">
        <f t="shared" si="0"/>
        <v>1264.4</v>
      </c>
      <c r="J8" s="23"/>
      <c r="K8" s="63" t="s">
        <v>22</v>
      </c>
      <c r="L8" s="21">
        <v>39223</v>
      </c>
    </row>
    <row r="9" spans="1:12" ht="11.25">
      <c r="A9" s="22" t="s">
        <v>23</v>
      </c>
      <c r="B9" s="19">
        <v>2007</v>
      </c>
      <c r="C9" s="81">
        <v>928.68</v>
      </c>
      <c r="D9" s="81">
        <v>43.27</v>
      </c>
      <c r="E9" s="81">
        <v>262.42</v>
      </c>
      <c r="F9" s="81">
        <v>0</v>
      </c>
      <c r="G9" s="81">
        <v>0</v>
      </c>
      <c r="H9" s="81">
        <v>0</v>
      </c>
      <c r="I9" s="134">
        <f t="shared" si="0"/>
        <v>1234.37</v>
      </c>
      <c r="J9" s="20" t="s">
        <v>24</v>
      </c>
      <c r="K9" s="30"/>
      <c r="L9" s="25">
        <v>39303</v>
      </c>
    </row>
    <row r="10" spans="1:12" ht="12" thickBot="1">
      <c r="A10" s="32" t="s">
        <v>25</v>
      </c>
      <c r="B10" s="33">
        <v>2007</v>
      </c>
      <c r="C10" s="136">
        <v>17418.98</v>
      </c>
      <c r="D10" s="136">
        <v>506.89</v>
      </c>
      <c r="E10" s="136">
        <v>2688.88</v>
      </c>
      <c r="F10" s="137">
        <v>0</v>
      </c>
      <c r="G10" s="137">
        <v>0</v>
      </c>
      <c r="H10" s="137">
        <v>0</v>
      </c>
      <c r="I10" s="138">
        <f t="shared" si="0"/>
        <v>20614.75</v>
      </c>
      <c r="J10" s="34" t="s">
        <v>26</v>
      </c>
      <c r="K10" s="95"/>
      <c r="L10" s="35">
        <v>39044</v>
      </c>
    </row>
    <row r="11" spans="1:12" ht="12" thickBot="1">
      <c r="A11" s="8"/>
      <c r="B11" s="9"/>
      <c r="C11" s="139"/>
      <c r="D11" s="139"/>
      <c r="E11" s="139"/>
      <c r="F11" s="139"/>
      <c r="G11" s="139"/>
      <c r="H11" s="139"/>
      <c r="I11" s="139"/>
      <c r="J11" s="9"/>
      <c r="K11" s="96"/>
      <c r="L11" s="10"/>
    </row>
    <row r="12" spans="1:12" ht="11.25">
      <c r="A12" s="36" t="s">
        <v>0</v>
      </c>
      <c r="B12" s="37">
        <v>2008</v>
      </c>
      <c r="C12" s="132">
        <v>660.24</v>
      </c>
      <c r="D12" s="132">
        <v>46.01</v>
      </c>
      <c r="E12" s="132">
        <v>0</v>
      </c>
      <c r="F12" s="132">
        <v>0</v>
      </c>
      <c r="G12" s="132">
        <v>0</v>
      </c>
      <c r="H12" s="132">
        <v>0</v>
      </c>
      <c r="I12" s="133">
        <f t="shared" si="0"/>
        <v>706.25</v>
      </c>
      <c r="J12" s="38"/>
      <c r="K12" s="97" t="s">
        <v>10</v>
      </c>
      <c r="L12" s="39">
        <v>39462</v>
      </c>
    </row>
    <row r="13" spans="1:12" ht="11.25">
      <c r="A13" s="22" t="s">
        <v>12</v>
      </c>
      <c r="B13" s="19">
        <v>2008</v>
      </c>
      <c r="C13" s="81">
        <v>245</v>
      </c>
      <c r="D13" s="81">
        <v>9.65</v>
      </c>
      <c r="E13" s="81">
        <v>0</v>
      </c>
      <c r="F13" s="81">
        <v>0</v>
      </c>
      <c r="G13" s="81">
        <v>0</v>
      </c>
      <c r="H13" s="81">
        <v>0</v>
      </c>
      <c r="I13" s="134">
        <f t="shared" si="0"/>
        <v>254.65</v>
      </c>
      <c r="J13" s="24" t="s">
        <v>11</v>
      </c>
      <c r="K13" s="30"/>
      <c r="L13" s="26">
        <v>39517</v>
      </c>
    </row>
    <row r="14" spans="1:12" ht="11.25">
      <c r="A14" s="22" t="s">
        <v>28</v>
      </c>
      <c r="B14" s="19">
        <v>2008</v>
      </c>
      <c r="C14" s="81">
        <v>1273.32</v>
      </c>
      <c r="D14" s="81">
        <v>71.43</v>
      </c>
      <c r="E14" s="81">
        <v>342.91</v>
      </c>
      <c r="F14" s="81">
        <v>0</v>
      </c>
      <c r="G14" s="81">
        <v>0</v>
      </c>
      <c r="H14" s="81">
        <v>0</v>
      </c>
      <c r="I14" s="134">
        <f t="shared" si="0"/>
        <v>1687.66</v>
      </c>
      <c r="J14" s="24"/>
      <c r="K14" s="30" t="s">
        <v>29</v>
      </c>
      <c r="L14" s="26">
        <v>39681</v>
      </c>
    </row>
    <row r="15" spans="1:12" ht="27">
      <c r="A15" s="66" t="s">
        <v>80</v>
      </c>
      <c r="B15" s="19">
        <v>2008</v>
      </c>
      <c r="C15" s="81">
        <v>5148.52</v>
      </c>
      <c r="D15" s="81">
        <v>217.78</v>
      </c>
      <c r="E15" s="81">
        <v>1046.43</v>
      </c>
      <c r="F15" s="81">
        <v>0</v>
      </c>
      <c r="G15" s="81">
        <v>0</v>
      </c>
      <c r="H15" s="81">
        <v>0</v>
      </c>
      <c r="I15" s="134">
        <f t="shared" si="0"/>
        <v>6412.7300000000005</v>
      </c>
      <c r="J15" s="67"/>
      <c r="K15" s="72" t="s">
        <v>13</v>
      </c>
      <c r="L15" s="68">
        <v>39514</v>
      </c>
    </row>
    <row r="16" spans="1:12" ht="27.75" thickBot="1">
      <c r="A16" s="66" t="s">
        <v>80</v>
      </c>
      <c r="B16" s="33">
        <v>2008</v>
      </c>
      <c r="C16" s="137">
        <v>2121.21</v>
      </c>
      <c r="D16" s="137">
        <v>64.91</v>
      </c>
      <c r="E16" s="137">
        <v>262.33</v>
      </c>
      <c r="F16" s="137">
        <v>0</v>
      </c>
      <c r="G16" s="137">
        <v>0</v>
      </c>
      <c r="H16" s="137">
        <v>0</v>
      </c>
      <c r="I16" s="138">
        <f t="shared" si="0"/>
        <v>2448.45</v>
      </c>
      <c r="J16" s="69"/>
      <c r="K16" s="98" t="s">
        <v>2</v>
      </c>
      <c r="L16" s="70">
        <v>39755</v>
      </c>
    </row>
    <row r="17" spans="1:12" ht="12" thickBot="1">
      <c r="A17" s="17"/>
      <c r="B17" s="12"/>
      <c r="C17" s="140"/>
      <c r="D17" s="140"/>
      <c r="E17" s="140"/>
      <c r="F17" s="140"/>
      <c r="G17" s="140"/>
      <c r="H17" s="140"/>
      <c r="I17" s="140"/>
      <c r="J17" s="12"/>
      <c r="K17" s="11"/>
      <c r="L17" s="16"/>
    </row>
    <row r="18" spans="1:12" ht="11.25">
      <c r="A18" s="36" t="s">
        <v>65</v>
      </c>
      <c r="B18" s="37">
        <v>2009</v>
      </c>
      <c r="C18" s="132">
        <v>5136.8</v>
      </c>
      <c r="D18" s="141">
        <v>106.52</v>
      </c>
      <c r="E18" s="132">
        <v>112.73</v>
      </c>
      <c r="F18" s="132">
        <v>0</v>
      </c>
      <c r="G18" s="132">
        <v>0</v>
      </c>
      <c r="H18" s="132">
        <v>0</v>
      </c>
      <c r="I18" s="142">
        <f aca="true" t="shared" si="1" ref="I18:I31">SUM(C18:H18)</f>
        <v>5356.05</v>
      </c>
      <c r="J18" s="41" t="s">
        <v>66</v>
      </c>
      <c r="K18" s="41"/>
      <c r="L18" s="42">
        <v>40137</v>
      </c>
    </row>
    <row r="19" spans="1:12" ht="11.25">
      <c r="A19" s="22" t="s">
        <v>47</v>
      </c>
      <c r="B19" s="19">
        <v>2009</v>
      </c>
      <c r="C19" s="81">
        <v>3759.72</v>
      </c>
      <c r="D19" s="81">
        <v>103.77</v>
      </c>
      <c r="E19" s="81">
        <v>289.76</v>
      </c>
      <c r="F19" s="81">
        <v>0</v>
      </c>
      <c r="G19" s="81">
        <v>0</v>
      </c>
      <c r="H19" s="81">
        <v>0</v>
      </c>
      <c r="I19" s="143">
        <f t="shared" si="1"/>
        <v>4153.25</v>
      </c>
      <c r="J19" s="30" t="s">
        <v>48</v>
      </c>
      <c r="K19" s="30"/>
      <c r="L19" s="26">
        <v>39862</v>
      </c>
    </row>
    <row r="20" spans="1:12" ht="11.25">
      <c r="A20" s="22" t="s">
        <v>47</v>
      </c>
      <c r="B20" s="19">
        <v>2009</v>
      </c>
      <c r="C20" s="81">
        <v>3535.35</v>
      </c>
      <c r="D20" s="81">
        <v>206.8</v>
      </c>
      <c r="E20" s="81">
        <v>0</v>
      </c>
      <c r="F20" s="81">
        <v>0</v>
      </c>
      <c r="G20" s="81">
        <v>0</v>
      </c>
      <c r="H20" s="81">
        <v>0</v>
      </c>
      <c r="I20" s="143">
        <f t="shared" si="1"/>
        <v>3742.15</v>
      </c>
      <c r="J20" s="30" t="s">
        <v>31</v>
      </c>
      <c r="K20" s="30"/>
      <c r="L20" s="26">
        <v>39975</v>
      </c>
    </row>
    <row r="21" spans="1:12" ht="11.25">
      <c r="A21" s="22" t="s">
        <v>42</v>
      </c>
      <c r="B21" s="19">
        <v>2009</v>
      </c>
      <c r="C21" s="81">
        <v>6186.56</v>
      </c>
      <c r="D21" s="81">
        <v>258.6</v>
      </c>
      <c r="E21" s="81">
        <v>0</v>
      </c>
      <c r="F21" s="81">
        <v>0</v>
      </c>
      <c r="G21" s="81">
        <v>0</v>
      </c>
      <c r="H21" s="81">
        <v>0</v>
      </c>
      <c r="I21" s="144">
        <f t="shared" si="1"/>
        <v>6445.160000000001</v>
      </c>
      <c r="J21" s="28" t="s">
        <v>43</v>
      </c>
      <c r="K21" s="28"/>
      <c r="L21" s="29">
        <v>40115</v>
      </c>
    </row>
    <row r="22" spans="1:12" ht="11.25">
      <c r="A22" s="22" t="s">
        <v>3</v>
      </c>
      <c r="B22" s="19">
        <v>2009</v>
      </c>
      <c r="C22" s="81">
        <v>452.71</v>
      </c>
      <c r="D22" s="81">
        <v>9.46</v>
      </c>
      <c r="E22" s="81">
        <v>0</v>
      </c>
      <c r="F22" s="81">
        <v>0</v>
      </c>
      <c r="G22" s="81">
        <v>0</v>
      </c>
      <c r="H22" s="81">
        <v>0</v>
      </c>
      <c r="I22" s="144">
        <f t="shared" si="1"/>
        <v>462.16999999999996</v>
      </c>
      <c r="J22" s="28"/>
      <c r="K22" s="92" t="s">
        <v>4</v>
      </c>
      <c r="L22" s="29">
        <v>40158</v>
      </c>
    </row>
    <row r="23" spans="1:12" ht="11.25">
      <c r="A23" s="22" t="s">
        <v>32</v>
      </c>
      <c r="B23" s="19">
        <v>2009</v>
      </c>
      <c r="C23" s="81">
        <v>5754.14</v>
      </c>
      <c r="D23" s="81">
        <v>227.28</v>
      </c>
      <c r="E23" s="81">
        <v>0</v>
      </c>
      <c r="F23" s="81">
        <v>0</v>
      </c>
      <c r="G23" s="81">
        <v>0</v>
      </c>
      <c r="H23" s="81">
        <v>0</v>
      </c>
      <c r="I23" s="144">
        <f t="shared" si="1"/>
        <v>5981.42</v>
      </c>
      <c r="J23" s="28" t="s">
        <v>33</v>
      </c>
      <c r="K23" s="28"/>
      <c r="L23" s="29">
        <v>39954</v>
      </c>
    </row>
    <row r="24" spans="1:12" ht="11.25">
      <c r="A24" s="22" t="s">
        <v>35</v>
      </c>
      <c r="B24" s="19">
        <v>2009</v>
      </c>
      <c r="C24" s="81">
        <f>5554.56+102+402.5</f>
        <v>6059.06</v>
      </c>
      <c r="D24" s="81">
        <v>239.33</v>
      </c>
      <c r="E24" s="81">
        <v>0</v>
      </c>
      <c r="F24" s="81">
        <v>0</v>
      </c>
      <c r="G24" s="81">
        <v>0</v>
      </c>
      <c r="H24" s="81">
        <v>0</v>
      </c>
      <c r="I24" s="144">
        <f t="shared" si="1"/>
        <v>6298.39</v>
      </c>
      <c r="J24" s="28" t="s">
        <v>36</v>
      </c>
      <c r="K24" s="28"/>
      <c r="L24" s="29">
        <v>39946</v>
      </c>
    </row>
    <row r="25" spans="1:12" ht="11.25">
      <c r="A25" s="22" t="s">
        <v>67</v>
      </c>
      <c r="B25" s="19">
        <v>2009</v>
      </c>
      <c r="C25" s="81">
        <v>459.16</v>
      </c>
      <c r="D25" s="81">
        <v>28.84</v>
      </c>
      <c r="E25" s="81">
        <v>87.84</v>
      </c>
      <c r="F25" s="81">
        <v>0</v>
      </c>
      <c r="G25" s="81">
        <v>0</v>
      </c>
      <c r="H25" s="81">
        <v>0</v>
      </c>
      <c r="I25" s="144">
        <f t="shared" si="1"/>
        <v>575.84</v>
      </c>
      <c r="J25" s="28"/>
      <c r="K25" s="28" t="s">
        <v>68</v>
      </c>
      <c r="L25" s="29">
        <v>39870</v>
      </c>
    </row>
    <row r="26" spans="1:12" ht="11.25">
      <c r="A26" s="22" t="s">
        <v>5</v>
      </c>
      <c r="B26" s="19">
        <v>2009</v>
      </c>
      <c r="C26" s="81">
        <f>266.3+402.5</f>
        <v>668.8</v>
      </c>
      <c r="D26" s="81">
        <f>7.72+11.67</f>
        <v>19.39</v>
      </c>
      <c r="E26" s="81">
        <f>41.1+62.13</f>
        <v>103.23</v>
      </c>
      <c r="F26" s="81">
        <v>0</v>
      </c>
      <c r="G26" s="81">
        <v>0</v>
      </c>
      <c r="H26" s="81">
        <v>0</v>
      </c>
      <c r="I26" s="144">
        <f t="shared" si="1"/>
        <v>791.42</v>
      </c>
      <c r="J26" s="28"/>
      <c r="K26" s="28" t="s">
        <v>6</v>
      </c>
      <c r="L26" s="31" t="s">
        <v>7</v>
      </c>
    </row>
    <row r="27" spans="1:12" ht="27">
      <c r="A27" s="66" t="s">
        <v>80</v>
      </c>
      <c r="B27" s="19">
        <v>2009</v>
      </c>
      <c r="C27" s="81">
        <v>1021</v>
      </c>
      <c r="D27" s="81">
        <v>37.67</v>
      </c>
      <c r="E27" s="81">
        <v>111.17</v>
      </c>
      <c r="F27" s="81">
        <v>0</v>
      </c>
      <c r="G27" s="81">
        <v>0</v>
      </c>
      <c r="H27" s="81">
        <v>0</v>
      </c>
      <c r="I27" s="145">
        <f t="shared" si="1"/>
        <v>1169.8400000000001</v>
      </c>
      <c r="J27" s="64" t="s">
        <v>69</v>
      </c>
      <c r="K27" s="64"/>
      <c r="L27" s="71">
        <v>39902</v>
      </c>
    </row>
    <row r="28" spans="1:12" ht="27">
      <c r="A28" s="66" t="s">
        <v>80</v>
      </c>
      <c r="B28" s="19">
        <v>2009</v>
      </c>
      <c r="C28" s="81">
        <v>12264</v>
      </c>
      <c r="D28" s="81">
        <v>797.47</v>
      </c>
      <c r="E28" s="81">
        <v>3179.34</v>
      </c>
      <c r="F28" s="81">
        <v>0</v>
      </c>
      <c r="G28" s="81">
        <v>0</v>
      </c>
      <c r="H28" s="81">
        <v>0</v>
      </c>
      <c r="I28" s="145">
        <f t="shared" si="1"/>
        <v>16240.81</v>
      </c>
      <c r="J28" s="64"/>
      <c r="K28" s="64" t="s">
        <v>39</v>
      </c>
      <c r="L28" s="71">
        <v>40086</v>
      </c>
    </row>
    <row r="29" spans="1:12" ht="11.25">
      <c r="A29" s="22" t="s">
        <v>40</v>
      </c>
      <c r="B29" s="19">
        <v>2009</v>
      </c>
      <c r="C29" s="81">
        <v>1814</v>
      </c>
      <c r="D29" s="81">
        <v>150.38</v>
      </c>
      <c r="E29" s="81">
        <v>589.31</v>
      </c>
      <c r="F29" s="81">
        <v>0</v>
      </c>
      <c r="G29" s="81">
        <v>0</v>
      </c>
      <c r="H29" s="81">
        <v>0</v>
      </c>
      <c r="I29" s="144">
        <f t="shared" si="1"/>
        <v>2553.69</v>
      </c>
      <c r="J29" s="28"/>
      <c r="K29" s="28" t="s">
        <v>41</v>
      </c>
      <c r="L29" s="29">
        <v>40086</v>
      </c>
    </row>
    <row r="30" spans="1:12" ht="11.25">
      <c r="A30" s="22" t="s">
        <v>49</v>
      </c>
      <c r="B30" s="19">
        <v>2009</v>
      </c>
      <c r="C30" s="81">
        <v>3215</v>
      </c>
      <c r="D30" s="81">
        <v>35.82</v>
      </c>
      <c r="E30" s="81">
        <v>0</v>
      </c>
      <c r="F30" s="81">
        <v>0</v>
      </c>
      <c r="G30" s="81">
        <v>0</v>
      </c>
      <c r="H30" s="81">
        <v>0</v>
      </c>
      <c r="I30" s="146">
        <f t="shared" si="1"/>
        <v>3250.82</v>
      </c>
      <c r="J30" s="28" t="s">
        <v>50</v>
      </c>
      <c r="K30" s="99"/>
      <c r="L30" s="29">
        <v>39840</v>
      </c>
    </row>
    <row r="31" spans="1:12" ht="12" thickBot="1">
      <c r="A31" s="40" t="s">
        <v>8</v>
      </c>
      <c r="B31" s="33">
        <v>2009</v>
      </c>
      <c r="C31" s="137">
        <v>266.3</v>
      </c>
      <c r="D31" s="137">
        <v>5.72</v>
      </c>
      <c r="E31" s="137">
        <v>0</v>
      </c>
      <c r="F31" s="137">
        <v>0</v>
      </c>
      <c r="G31" s="137">
        <v>0</v>
      </c>
      <c r="H31" s="137">
        <v>0</v>
      </c>
      <c r="I31" s="147">
        <f t="shared" si="1"/>
        <v>272.02000000000004</v>
      </c>
      <c r="J31" s="43" t="s">
        <v>9</v>
      </c>
      <c r="K31" s="100"/>
      <c r="L31" s="44">
        <v>40150</v>
      </c>
    </row>
    <row r="32" spans="1:12" ht="11.25">
      <c r="A32" s="54"/>
      <c r="B32" s="55"/>
      <c r="C32" s="148"/>
      <c r="D32" s="148"/>
      <c r="E32" s="148"/>
      <c r="F32" s="148"/>
      <c r="G32" s="148"/>
      <c r="H32" s="148"/>
      <c r="I32" s="149"/>
      <c r="J32" s="56"/>
      <c r="K32" s="101"/>
      <c r="L32" s="57"/>
    </row>
    <row r="33" spans="1:12" ht="11.25">
      <c r="A33" s="22" t="s">
        <v>47</v>
      </c>
      <c r="B33" s="19">
        <v>2010</v>
      </c>
      <c r="C33" s="81">
        <v>14505.6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144">
        <f aca="true" t="shared" si="2" ref="I33:I39">SUM(C33:H33)</f>
        <v>14505.6</v>
      </c>
      <c r="J33" s="28" t="s">
        <v>31</v>
      </c>
      <c r="K33" s="99"/>
      <c r="L33" s="58">
        <v>40340</v>
      </c>
    </row>
    <row r="34" spans="1:12" ht="11.25">
      <c r="A34" s="22" t="s">
        <v>51</v>
      </c>
      <c r="B34" s="19">
        <v>2010</v>
      </c>
      <c r="C34" s="81">
        <v>5036.59</v>
      </c>
      <c r="D34" s="81">
        <v>108.28</v>
      </c>
      <c r="E34" s="81">
        <v>0</v>
      </c>
      <c r="F34" s="81">
        <v>0</v>
      </c>
      <c r="G34" s="81">
        <v>0</v>
      </c>
      <c r="H34" s="81">
        <v>0</v>
      </c>
      <c r="I34" s="146">
        <f t="shared" si="2"/>
        <v>5144.87</v>
      </c>
      <c r="J34" s="23" t="s">
        <v>52</v>
      </c>
      <c r="K34" s="99"/>
      <c r="L34" s="59">
        <v>40217</v>
      </c>
    </row>
    <row r="35" spans="1:12" ht="11.25">
      <c r="A35" s="22" t="s">
        <v>54</v>
      </c>
      <c r="B35" s="19">
        <v>2010</v>
      </c>
      <c r="C35" s="81">
        <v>490</v>
      </c>
      <c r="D35" s="81">
        <v>50.03</v>
      </c>
      <c r="E35" s="81">
        <v>226.81</v>
      </c>
      <c r="F35" s="81">
        <v>0</v>
      </c>
      <c r="G35" s="81">
        <v>0</v>
      </c>
      <c r="H35" s="81">
        <v>0</v>
      </c>
      <c r="I35" s="146">
        <f t="shared" si="2"/>
        <v>766.8399999999999</v>
      </c>
      <c r="J35" s="28" t="s">
        <v>55</v>
      </c>
      <c r="K35" s="99"/>
      <c r="L35" s="59">
        <v>40416</v>
      </c>
    </row>
    <row r="36" spans="1:12" ht="11.25">
      <c r="A36" s="22" t="s">
        <v>56</v>
      </c>
      <c r="B36" s="19">
        <v>2010</v>
      </c>
      <c r="C36" s="81">
        <v>16128.34</v>
      </c>
      <c r="D36" s="81">
        <v>81.68</v>
      </c>
      <c r="E36" s="81">
        <v>1690.29</v>
      </c>
      <c r="F36" s="81"/>
      <c r="G36" s="81">
        <v>0</v>
      </c>
      <c r="H36" s="81">
        <v>0</v>
      </c>
      <c r="I36" s="146">
        <f t="shared" si="2"/>
        <v>17900.31</v>
      </c>
      <c r="J36" s="28" t="s">
        <v>57</v>
      </c>
      <c r="K36" s="99"/>
      <c r="L36" s="59">
        <v>40417</v>
      </c>
    </row>
    <row r="37" spans="1:12" ht="11.25">
      <c r="A37" s="22" t="s">
        <v>34</v>
      </c>
      <c r="B37" s="19">
        <v>2010</v>
      </c>
      <c r="C37" s="81">
        <v>731459.89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146">
        <f t="shared" si="2"/>
        <v>731459.89</v>
      </c>
      <c r="J37" s="92" t="s">
        <v>95</v>
      </c>
      <c r="K37" s="99"/>
      <c r="L37" s="59">
        <v>40451</v>
      </c>
    </row>
    <row r="38" spans="1:12" ht="11.25">
      <c r="A38" s="22" t="s">
        <v>37</v>
      </c>
      <c r="B38" s="19">
        <v>2010</v>
      </c>
      <c r="C38" s="81">
        <v>698</v>
      </c>
      <c r="D38" s="81">
        <v>9</v>
      </c>
      <c r="E38" s="81">
        <v>0</v>
      </c>
      <c r="F38" s="81">
        <v>0</v>
      </c>
      <c r="G38" s="81">
        <v>0</v>
      </c>
      <c r="H38" s="81">
        <v>0</v>
      </c>
      <c r="I38" s="146">
        <f t="shared" si="2"/>
        <v>707</v>
      </c>
      <c r="J38" s="23"/>
      <c r="K38" s="99"/>
      <c r="L38" s="59">
        <v>40295</v>
      </c>
    </row>
    <row r="39" spans="1:12" ht="11.25">
      <c r="A39" s="22" t="s">
        <v>38</v>
      </c>
      <c r="B39" s="19">
        <v>2010</v>
      </c>
      <c r="C39" s="81">
        <v>139.6</v>
      </c>
      <c r="D39" s="81">
        <v>1.34</v>
      </c>
      <c r="E39" s="81">
        <v>0</v>
      </c>
      <c r="F39" s="81">
        <v>0</v>
      </c>
      <c r="G39" s="81">
        <v>0</v>
      </c>
      <c r="H39" s="81">
        <v>0</v>
      </c>
      <c r="I39" s="146">
        <f t="shared" si="2"/>
        <v>140.94</v>
      </c>
      <c r="J39" s="23"/>
      <c r="K39" s="99"/>
      <c r="L39" s="59">
        <v>40317</v>
      </c>
    </row>
    <row r="40" spans="1:12" ht="11.25">
      <c r="A40" s="61"/>
      <c r="B40" s="6"/>
      <c r="C40" s="150"/>
      <c r="D40" s="150"/>
      <c r="E40" s="150"/>
      <c r="F40" s="150"/>
      <c r="G40" s="150"/>
      <c r="H40" s="150"/>
      <c r="I40" s="151"/>
      <c r="J40" s="5"/>
      <c r="K40" s="102"/>
      <c r="L40" s="62"/>
    </row>
    <row r="41" spans="1:12" ht="11.25">
      <c r="A41" s="22" t="s">
        <v>78</v>
      </c>
      <c r="B41" s="19">
        <v>2011</v>
      </c>
      <c r="C41" s="81">
        <v>612</v>
      </c>
      <c r="D41" s="81">
        <v>21.91</v>
      </c>
      <c r="E41" s="81">
        <v>171.16</v>
      </c>
      <c r="F41" s="81">
        <v>0</v>
      </c>
      <c r="G41" s="81">
        <v>0</v>
      </c>
      <c r="H41" s="81">
        <v>0</v>
      </c>
      <c r="I41" s="152">
        <f>SUM(C41:H41)</f>
        <v>805.0699999999999</v>
      </c>
      <c r="J41" s="27" t="s">
        <v>79</v>
      </c>
      <c r="K41" s="99"/>
      <c r="L41" s="29">
        <v>40752</v>
      </c>
    </row>
    <row r="42" spans="1:12" ht="11.25">
      <c r="A42" s="36" t="s">
        <v>71</v>
      </c>
      <c r="B42" s="37">
        <v>2011</v>
      </c>
      <c r="C42" s="132">
        <v>15100</v>
      </c>
      <c r="D42" s="132">
        <v>4170.02</v>
      </c>
      <c r="E42" s="132">
        <v>0</v>
      </c>
      <c r="F42" s="132">
        <v>0</v>
      </c>
      <c r="G42" s="132">
        <v>0</v>
      </c>
      <c r="H42" s="132">
        <v>0</v>
      </c>
      <c r="I42" s="152">
        <f>SUM(C42:H42)</f>
        <v>19270.02</v>
      </c>
      <c r="J42" s="65" t="s">
        <v>76</v>
      </c>
      <c r="K42" s="103"/>
      <c r="L42" s="39">
        <v>40598</v>
      </c>
    </row>
    <row r="43" spans="1:12" ht="11.25">
      <c r="A43" s="22" t="s">
        <v>74</v>
      </c>
      <c r="B43" s="19">
        <v>2011</v>
      </c>
      <c r="C43" s="81">
        <v>5270.36</v>
      </c>
      <c r="D43" s="81">
        <v>474.85</v>
      </c>
      <c r="E43" s="81">
        <v>2412.98</v>
      </c>
      <c r="F43" s="81">
        <v>0</v>
      </c>
      <c r="G43" s="81">
        <v>0</v>
      </c>
      <c r="H43" s="81">
        <v>0</v>
      </c>
      <c r="I43" s="146">
        <f>SUM(C43:H43)</f>
        <v>8158.1900000000005</v>
      </c>
      <c r="J43" s="23"/>
      <c r="K43" s="99" t="s">
        <v>77</v>
      </c>
      <c r="L43" s="26">
        <v>40707</v>
      </c>
    </row>
    <row r="44" spans="1:12" ht="11.25">
      <c r="A44" s="22" t="s">
        <v>72</v>
      </c>
      <c r="B44" s="19">
        <v>2011</v>
      </c>
      <c r="C44" s="81">
        <v>532.6</v>
      </c>
      <c r="D44" s="81" t="s">
        <v>73</v>
      </c>
      <c r="E44" s="81">
        <v>180.1</v>
      </c>
      <c r="F44" s="81">
        <v>0</v>
      </c>
      <c r="G44" s="81">
        <v>0</v>
      </c>
      <c r="H44" s="81">
        <v>0</v>
      </c>
      <c r="I44" s="146">
        <f>SUM(C44:H44)</f>
        <v>712.7</v>
      </c>
      <c r="J44" s="23"/>
      <c r="K44" s="104" t="s">
        <v>75</v>
      </c>
      <c r="L44" s="26">
        <v>40688</v>
      </c>
    </row>
    <row r="45" spans="1:12" ht="11.25">
      <c r="A45" s="77"/>
      <c r="B45" s="78"/>
      <c r="C45" s="153"/>
      <c r="D45" s="153"/>
      <c r="E45" s="153"/>
      <c r="F45" s="153"/>
      <c r="G45" s="153"/>
      <c r="H45" s="153"/>
      <c r="I45" s="154"/>
      <c r="J45" s="79"/>
      <c r="K45" s="105"/>
      <c r="L45" s="80"/>
    </row>
    <row r="46" spans="1:12" ht="32.25" customHeight="1">
      <c r="A46" s="86" t="s">
        <v>84</v>
      </c>
      <c r="B46" s="82">
        <v>2012</v>
      </c>
      <c r="C46" s="83">
        <v>196915.02</v>
      </c>
      <c r="D46" s="83">
        <v>1870.69</v>
      </c>
      <c r="E46" s="83">
        <v>23854.29</v>
      </c>
      <c r="F46" s="81">
        <v>0</v>
      </c>
      <c r="G46" s="81">
        <v>0</v>
      </c>
      <c r="H46" s="81">
        <v>0</v>
      </c>
      <c r="I46" s="84">
        <f>SUM(C46:H46)</f>
        <v>222640</v>
      </c>
      <c r="J46" s="83" t="s">
        <v>85</v>
      </c>
      <c r="K46" s="106"/>
      <c r="L46" s="85">
        <v>41176</v>
      </c>
    </row>
    <row r="47" spans="1:12" ht="11.25">
      <c r="A47" s="22" t="s">
        <v>82</v>
      </c>
      <c r="B47" s="82">
        <v>2012</v>
      </c>
      <c r="C47" s="81">
        <v>660.24</v>
      </c>
      <c r="D47" s="81">
        <v>25.21</v>
      </c>
      <c r="E47" s="81">
        <v>195.38</v>
      </c>
      <c r="F47" s="81">
        <v>0</v>
      </c>
      <c r="G47" s="81">
        <v>0</v>
      </c>
      <c r="H47" s="81">
        <v>0</v>
      </c>
      <c r="I47" s="84">
        <f>SUM(C47:H47)</f>
        <v>880.83</v>
      </c>
      <c r="J47" s="75"/>
      <c r="K47" s="104" t="s">
        <v>83</v>
      </c>
      <c r="L47" s="76">
        <v>41018</v>
      </c>
    </row>
    <row r="48" spans="1:12" ht="18">
      <c r="A48" s="22" t="s">
        <v>86</v>
      </c>
      <c r="B48" s="82">
        <v>2012</v>
      </c>
      <c r="C48" s="81">
        <v>1581.3</v>
      </c>
      <c r="D48" s="81">
        <v>68.18</v>
      </c>
      <c r="E48" s="81">
        <v>0</v>
      </c>
      <c r="F48" s="81">
        <v>0</v>
      </c>
      <c r="G48" s="81">
        <v>0</v>
      </c>
      <c r="H48" s="81">
        <v>0</v>
      </c>
      <c r="I48" s="84">
        <f>SUM(C48:H48)</f>
        <v>1649.48</v>
      </c>
      <c r="J48" s="75"/>
      <c r="K48" s="104" t="s">
        <v>87</v>
      </c>
      <c r="L48" s="85">
        <v>41031</v>
      </c>
    </row>
    <row r="49" spans="1:12" ht="11.25">
      <c r="A49" s="77"/>
      <c r="B49" s="88"/>
      <c r="C49" s="153"/>
      <c r="D49" s="153"/>
      <c r="E49" s="153"/>
      <c r="F49" s="153"/>
      <c r="G49" s="153"/>
      <c r="H49" s="153"/>
      <c r="I49" s="155"/>
      <c r="J49" s="89"/>
      <c r="K49" s="105"/>
      <c r="L49" s="90"/>
    </row>
    <row r="50" spans="1:12" ht="20.25" customHeight="1">
      <c r="A50" s="91" t="s">
        <v>89</v>
      </c>
      <c r="B50" s="82">
        <v>2013</v>
      </c>
      <c r="C50" s="156">
        <v>300</v>
      </c>
      <c r="D50" s="156">
        <v>9.66</v>
      </c>
      <c r="E50" s="156">
        <v>0</v>
      </c>
      <c r="F50" s="156">
        <v>0</v>
      </c>
      <c r="G50" s="156">
        <v>0</v>
      </c>
      <c r="H50" s="156">
        <v>0</v>
      </c>
      <c r="I50" s="157">
        <v>309.66</v>
      </c>
      <c r="J50" s="87" t="s">
        <v>90</v>
      </c>
      <c r="K50" s="104"/>
      <c r="L50" s="85">
        <v>41292</v>
      </c>
    </row>
    <row r="51" spans="1:12" ht="18">
      <c r="A51" s="91" t="s">
        <v>99</v>
      </c>
      <c r="B51" s="82">
        <v>2013</v>
      </c>
      <c r="C51" s="156">
        <v>302.85</v>
      </c>
      <c r="D51" s="156">
        <v>12.71</v>
      </c>
      <c r="E51" s="156">
        <v>0</v>
      </c>
      <c r="F51" s="156">
        <v>0</v>
      </c>
      <c r="G51" s="156">
        <v>0</v>
      </c>
      <c r="H51" s="156">
        <v>0</v>
      </c>
      <c r="I51" s="157">
        <f aca="true" t="shared" si="3" ref="I51:I60">SUM(C51:H51)</f>
        <v>315.56</v>
      </c>
      <c r="J51" s="87"/>
      <c r="K51" s="104" t="s">
        <v>98</v>
      </c>
      <c r="L51" s="85">
        <v>41458</v>
      </c>
    </row>
    <row r="52" spans="1:12" ht="11.25">
      <c r="A52" s="110" t="s">
        <v>103</v>
      </c>
      <c r="B52" s="82">
        <v>2013</v>
      </c>
      <c r="C52" s="156">
        <v>63465</v>
      </c>
      <c r="D52" s="156">
        <v>1231.85</v>
      </c>
      <c r="E52" s="156">
        <v>0</v>
      </c>
      <c r="F52" s="156">
        <v>0</v>
      </c>
      <c r="G52" s="156">
        <v>0</v>
      </c>
      <c r="H52" s="156">
        <v>0</v>
      </c>
      <c r="I52" s="157">
        <f t="shared" si="3"/>
        <v>64696.85</v>
      </c>
      <c r="J52" s="87" t="s">
        <v>104</v>
      </c>
      <c r="K52" s="104"/>
      <c r="L52" s="85">
        <v>41570</v>
      </c>
    </row>
    <row r="53" spans="1:12" ht="20.25" customHeight="1">
      <c r="A53" s="110" t="s">
        <v>91</v>
      </c>
      <c r="B53" s="82">
        <v>2013</v>
      </c>
      <c r="C53" s="156">
        <v>8990.24</v>
      </c>
      <c r="D53" s="156">
        <v>632.01</v>
      </c>
      <c r="E53" s="156">
        <v>0</v>
      </c>
      <c r="F53" s="156">
        <v>0</v>
      </c>
      <c r="G53" s="156">
        <v>0</v>
      </c>
      <c r="H53" s="156">
        <v>0</v>
      </c>
      <c r="I53" s="157">
        <f t="shared" si="3"/>
        <v>9622.25</v>
      </c>
      <c r="J53" s="87"/>
      <c r="K53" s="104" t="s">
        <v>92</v>
      </c>
      <c r="L53" s="85">
        <v>41361</v>
      </c>
    </row>
    <row r="54" spans="1:12" ht="20.25" customHeight="1">
      <c r="A54" s="110" t="s">
        <v>105</v>
      </c>
      <c r="B54" s="82">
        <v>2013</v>
      </c>
      <c r="C54" s="156">
        <v>91274.32</v>
      </c>
      <c r="D54" s="156">
        <v>14421.34</v>
      </c>
      <c r="E54" s="156">
        <v>0</v>
      </c>
      <c r="F54" s="156">
        <v>0</v>
      </c>
      <c r="G54" s="156">
        <v>0</v>
      </c>
      <c r="H54" s="156">
        <v>0</v>
      </c>
      <c r="I54" s="157">
        <f t="shared" si="3"/>
        <v>105695.66</v>
      </c>
      <c r="J54" s="87"/>
      <c r="K54" s="109" t="s">
        <v>106</v>
      </c>
      <c r="L54" s="85">
        <v>41569</v>
      </c>
    </row>
    <row r="55" spans="1:12" ht="27">
      <c r="A55" s="91" t="s">
        <v>100</v>
      </c>
      <c r="B55" s="82">
        <v>2013</v>
      </c>
      <c r="C55" s="156">
        <v>43298.37</v>
      </c>
      <c r="D55" s="156">
        <v>3377.27</v>
      </c>
      <c r="E55" s="156">
        <v>18903.49</v>
      </c>
      <c r="F55" s="156">
        <v>25994.25</v>
      </c>
      <c r="G55" s="156">
        <v>2027.55</v>
      </c>
      <c r="H55" s="156">
        <v>11348.15</v>
      </c>
      <c r="I55" s="157">
        <f t="shared" si="3"/>
        <v>104949.08</v>
      </c>
      <c r="J55" s="87"/>
      <c r="K55" s="104" t="s">
        <v>101</v>
      </c>
      <c r="L55" s="85">
        <v>41478</v>
      </c>
    </row>
    <row r="56" spans="1:12" ht="27">
      <c r="A56" s="66" t="s">
        <v>80</v>
      </c>
      <c r="B56" s="82">
        <v>2013</v>
      </c>
      <c r="C56" s="156">
        <v>1970.66</v>
      </c>
      <c r="D56" s="156">
        <v>144.64</v>
      </c>
      <c r="E56" s="156">
        <v>570.6</v>
      </c>
      <c r="F56" s="156">
        <v>0</v>
      </c>
      <c r="G56" s="156">
        <v>0</v>
      </c>
      <c r="H56" s="156">
        <v>0</v>
      </c>
      <c r="I56" s="157">
        <f t="shared" si="3"/>
        <v>2685.9</v>
      </c>
      <c r="J56" s="87"/>
      <c r="K56" s="104" t="s">
        <v>102</v>
      </c>
      <c r="L56" s="85">
        <v>41423</v>
      </c>
    </row>
    <row r="57" spans="1:12" ht="18">
      <c r="A57" s="91" t="s">
        <v>93</v>
      </c>
      <c r="B57" s="82">
        <v>2013</v>
      </c>
      <c r="C57" s="156">
        <v>39088</v>
      </c>
      <c r="D57" s="156">
        <v>3658.64</v>
      </c>
      <c r="E57" s="156">
        <v>641.2</v>
      </c>
      <c r="F57" s="156">
        <v>0</v>
      </c>
      <c r="G57" s="156">
        <v>0</v>
      </c>
      <c r="H57" s="156">
        <v>0</v>
      </c>
      <c r="I57" s="157">
        <f t="shared" si="3"/>
        <v>43387.84</v>
      </c>
      <c r="J57" s="87"/>
      <c r="K57" s="104" t="s">
        <v>94</v>
      </c>
      <c r="L57" s="85">
        <v>41338</v>
      </c>
    </row>
    <row r="58" spans="1:12" ht="18">
      <c r="A58" s="91" t="s">
        <v>96</v>
      </c>
      <c r="B58" s="82">
        <v>2013</v>
      </c>
      <c r="C58" s="156">
        <v>581.3</v>
      </c>
      <c r="D58" s="156">
        <v>24.99</v>
      </c>
      <c r="E58" s="156">
        <v>0</v>
      </c>
      <c r="F58" s="156">
        <v>0</v>
      </c>
      <c r="G58" s="156">
        <v>0</v>
      </c>
      <c r="H58" s="156">
        <v>0</v>
      </c>
      <c r="I58" s="157">
        <f t="shared" si="3"/>
        <v>606.29</v>
      </c>
      <c r="J58" s="87"/>
      <c r="K58" s="104" t="s">
        <v>97</v>
      </c>
      <c r="L58" s="85">
        <v>41431</v>
      </c>
    </row>
    <row r="59" spans="1:12" ht="11.25">
      <c r="A59" s="111"/>
      <c r="B59" s="88"/>
      <c r="C59" s="158"/>
      <c r="D59" s="158"/>
      <c r="E59" s="158"/>
      <c r="F59" s="158"/>
      <c r="G59" s="158"/>
      <c r="H59" s="158"/>
      <c r="I59" s="159"/>
      <c r="J59" s="88"/>
      <c r="K59" s="105"/>
      <c r="L59" s="90"/>
    </row>
    <row r="60" spans="1:12" ht="11.25">
      <c r="A60" s="112" t="s">
        <v>108</v>
      </c>
      <c r="B60" s="82">
        <v>2014</v>
      </c>
      <c r="C60" s="156">
        <v>6965.55</v>
      </c>
      <c r="D60" s="156">
        <v>484.56</v>
      </c>
      <c r="E60" s="156">
        <v>0</v>
      </c>
      <c r="F60" s="156">
        <v>0</v>
      </c>
      <c r="G60" s="156">
        <v>0</v>
      </c>
      <c r="H60" s="156">
        <v>0</v>
      </c>
      <c r="I60" s="157">
        <f t="shared" si="3"/>
        <v>7450.110000000001</v>
      </c>
      <c r="J60" s="82"/>
      <c r="K60" s="104" t="s">
        <v>109</v>
      </c>
      <c r="L60" s="113">
        <v>41759</v>
      </c>
    </row>
    <row r="61" spans="1:12" ht="18">
      <c r="A61" s="112" t="s">
        <v>105</v>
      </c>
      <c r="B61" s="82">
        <v>2014</v>
      </c>
      <c r="C61" s="156">
        <v>0</v>
      </c>
      <c r="D61" s="156">
        <v>0</v>
      </c>
      <c r="E61" s="156">
        <v>79271.5</v>
      </c>
      <c r="F61" s="156">
        <v>0</v>
      </c>
      <c r="G61" s="156">
        <v>0</v>
      </c>
      <c r="H61" s="156">
        <v>0</v>
      </c>
      <c r="I61" s="157">
        <f>SUM(C61:H61)</f>
        <v>79271.5</v>
      </c>
      <c r="J61" s="82"/>
      <c r="K61" s="104" t="s">
        <v>106</v>
      </c>
      <c r="L61" s="113">
        <v>41934</v>
      </c>
    </row>
    <row r="62" spans="1:12" ht="11.25">
      <c r="A62" s="112" t="s">
        <v>112</v>
      </c>
      <c r="B62" s="82">
        <v>2014</v>
      </c>
      <c r="C62" s="156">
        <v>971.4</v>
      </c>
      <c r="D62" s="156">
        <v>44.78</v>
      </c>
      <c r="E62" s="156">
        <v>0</v>
      </c>
      <c r="F62" s="156">
        <v>0</v>
      </c>
      <c r="G62" s="156">
        <v>0</v>
      </c>
      <c r="H62" s="156">
        <v>0</v>
      </c>
      <c r="I62" s="157">
        <f>SUM(C62:H62)</f>
        <v>1016.18</v>
      </c>
      <c r="J62" s="87" t="s">
        <v>113</v>
      </c>
      <c r="K62" s="104"/>
      <c r="L62" s="85">
        <v>41949</v>
      </c>
    </row>
    <row r="63" spans="1:12" ht="18">
      <c r="A63" s="112" t="s">
        <v>110</v>
      </c>
      <c r="B63" s="82">
        <v>2014</v>
      </c>
      <c r="C63" s="156">
        <v>406.91</v>
      </c>
      <c r="D63" s="156">
        <v>38.65</v>
      </c>
      <c r="E63" s="156">
        <v>0</v>
      </c>
      <c r="F63" s="156">
        <v>0</v>
      </c>
      <c r="G63" s="156">
        <v>0</v>
      </c>
      <c r="H63" s="156">
        <v>0</v>
      </c>
      <c r="I63" s="157">
        <f>SUM(C63:H63)</f>
        <v>445.56</v>
      </c>
      <c r="J63" s="82"/>
      <c r="K63" s="104" t="s">
        <v>111</v>
      </c>
      <c r="L63" s="113">
        <v>41920</v>
      </c>
    </row>
    <row r="64" spans="1:12" ht="11.25">
      <c r="A64" s="77"/>
      <c r="B64" s="78"/>
      <c r="C64" s="153"/>
      <c r="D64" s="153"/>
      <c r="E64" s="153"/>
      <c r="F64" s="153"/>
      <c r="G64" s="153"/>
      <c r="H64" s="153"/>
      <c r="I64" s="154"/>
      <c r="J64" s="79"/>
      <c r="K64" s="107"/>
      <c r="L64" s="80"/>
    </row>
    <row r="65" spans="1:12" ht="24.75" customHeight="1">
      <c r="A65" s="22" t="s">
        <v>117</v>
      </c>
      <c r="B65" s="19">
        <v>2015</v>
      </c>
      <c r="C65" s="81">
        <v>13458</v>
      </c>
      <c r="D65" s="81">
        <v>412.57</v>
      </c>
      <c r="E65" s="81">
        <v>0</v>
      </c>
      <c r="F65" s="81">
        <v>0</v>
      </c>
      <c r="G65" s="81">
        <v>0</v>
      </c>
      <c r="H65" s="81">
        <v>0</v>
      </c>
      <c r="I65" s="157">
        <f>SUM(C65:H65)</f>
        <v>13870.57</v>
      </c>
      <c r="J65" s="27"/>
      <c r="K65" s="114" t="s">
        <v>118</v>
      </c>
      <c r="L65" s="71">
        <v>42038</v>
      </c>
    </row>
    <row r="66" spans="1:12" ht="36" customHeight="1">
      <c r="A66" s="112" t="s">
        <v>114</v>
      </c>
      <c r="B66" s="82">
        <v>2015</v>
      </c>
      <c r="C66" s="156">
        <v>50197.38</v>
      </c>
      <c r="D66" s="156">
        <v>4121.2</v>
      </c>
      <c r="E66" s="156">
        <v>0</v>
      </c>
      <c r="F66" s="156">
        <v>0</v>
      </c>
      <c r="G66" s="156">
        <v>0</v>
      </c>
      <c r="H66" s="156">
        <v>0</v>
      </c>
      <c r="I66" s="157">
        <f>SUM(C66:H66)</f>
        <v>54318.579999999994</v>
      </c>
      <c r="J66" s="82"/>
      <c r="K66" s="114" t="s">
        <v>115</v>
      </c>
      <c r="L66" s="71">
        <v>42034</v>
      </c>
    </row>
    <row r="67" spans="1:12" ht="30.75" customHeight="1">
      <c r="A67" s="112" t="s">
        <v>122</v>
      </c>
      <c r="B67" s="82">
        <v>2015</v>
      </c>
      <c r="C67" s="156">
        <v>336.45</v>
      </c>
      <c r="D67" s="156">
        <v>8.41</v>
      </c>
      <c r="E67" s="156">
        <v>0</v>
      </c>
      <c r="F67" s="156">
        <v>0</v>
      </c>
      <c r="G67" s="156">
        <v>0</v>
      </c>
      <c r="H67" s="156">
        <v>0</v>
      </c>
      <c r="I67" s="157">
        <f>SUM(C67:H67)</f>
        <v>344.86</v>
      </c>
      <c r="J67" s="82"/>
      <c r="K67" s="114" t="s">
        <v>123</v>
      </c>
      <c r="L67" s="71">
        <v>42304</v>
      </c>
    </row>
    <row r="68" spans="1:12" ht="36" customHeight="1">
      <c r="A68" s="112" t="s">
        <v>119</v>
      </c>
      <c r="B68" s="82">
        <v>2015</v>
      </c>
      <c r="C68" s="156">
        <v>33999</v>
      </c>
      <c r="D68" s="156">
        <v>2107.93</v>
      </c>
      <c r="E68" s="156">
        <v>0</v>
      </c>
      <c r="F68" s="156">
        <v>0</v>
      </c>
      <c r="G68" s="156">
        <v>0</v>
      </c>
      <c r="H68" s="156">
        <v>0</v>
      </c>
      <c r="I68" s="157">
        <f>SUM(C68:H68)</f>
        <v>36106.93</v>
      </c>
      <c r="J68" s="82"/>
      <c r="K68" s="114" t="s">
        <v>120</v>
      </c>
      <c r="L68" s="71">
        <v>42107</v>
      </c>
    </row>
    <row r="69" spans="1:12" ht="11.25">
      <c r="A69" s="77"/>
      <c r="B69" s="78"/>
      <c r="C69" s="153"/>
      <c r="D69" s="153"/>
      <c r="E69" s="153"/>
      <c r="F69" s="153"/>
      <c r="G69" s="153"/>
      <c r="H69" s="153"/>
      <c r="I69" s="154"/>
      <c r="J69" s="79"/>
      <c r="K69" s="107"/>
      <c r="L69" s="80"/>
    </row>
    <row r="70" spans="1:12" ht="15" customHeight="1">
      <c r="A70" s="22" t="s">
        <v>131</v>
      </c>
      <c r="B70" s="19">
        <v>2016</v>
      </c>
      <c r="C70" s="81">
        <v>14020</v>
      </c>
      <c r="D70" s="81">
        <v>490.7</v>
      </c>
      <c r="E70" s="81">
        <v>0</v>
      </c>
      <c r="F70" s="81">
        <v>0</v>
      </c>
      <c r="G70" s="81">
        <v>0</v>
      </c>
      <c r="H70" s="81">
        <v>0</v>
      </c>
      <c r="I70" s="84">
        <f>SUM(C70:H70)</f>
        <v>14510.7</v>
      </c>
      <c r="J70" s="27"/>
      <c r="K70" s="104">
        <v>0.3250620347394541</v>
      </c>
      <c r="L70" s="29">
        <v>42663</v>
      </c>
    </row>
    <row r="71" spans="1:12" ht="11.25">
      <c r="A71" s="115" t="s">
        <v>129</v>
      </c>
      <c r="B71" s="116">
        <v>2016</v>
      </c>
      <c r="C71" s="160">
        <v>245.35</v>
      </c>
      <c r="D71" s="160">
        <v>1.59</v>
      </c>
      <c r="E71" s="161">
        <v>0</v>
      </c>
      <c r="F71" s="161">
        <v>0</v>
      </c>
      <c r="G71" s="161">
        <v>0</v>
      </c>
      <c r="H71" s="161">
        <v>0</v>
      </c>
      <c r="I71" s="84">
        <f>SUM(C71:H71)</f>
        <v>246.94</v>
      </c>
      <c r="J71" s="118"/>
      <c r="K71" s="119" t="s">
        <v>130</v>
      </c>
      <c r="L71" s="117">
        <v>42503</v>
      </c>
    </row>
    <row r="72" spans="1:12" ht="36" customHeight="1">
      <c r="A72" s="112" t="s">
        <v>128</v>
      </c>
      <c r="B72" s="82">
        <v>2016</v>
      </c>
      <c r="C72" s="156">
        <v>7073.28</v>
      </c>
      <c r="D72" s="156">
        <f>8065.02-C72</f>
        <v>991.7400000000007</v>
      </c>
      <c r="E72" s="156">
        <v>0</v>
      </c>
      <c r="F72" s="156">
        <v>0</v>
      </c>
      <c r="G72" s="156">
        <v>0</v>
      </c>
      <c r="H72" s="156">
        <v>0</v>
      </c>
      <c r="I72" s="84">
        <f>SUM(C72:H72)</f>
        <v>8065.02</v>
      </c>
      <c r="J72" s="120" t="s">
        <v>124</v>
      </c>
      <c r="K72" s="119"/>
      <c r="L72" s="71">
        <v>42478</v>
      </c>
    </row>
    <row r="73" spans="1:12" ht="30.75" customHeight="1">
      <c r="A73" s="112" t="s">
        <v>126</v>
      </c>
      <c r="B73" s="82">
        <v>2016</v>
      </c>
      <c r="C73" s="156">
        <v>545.4</v>
      </c>
      <c r="D73" s="156">
        <v>14.68</v>
      </c>
      <c r="E73" s="156">
        <v>0</v>
      </c>
      <c r="F73" s="156">
        <v>0</v>
      </c>
      <c r="G73" s="156">
        <v>0</v>
      </c>
      <c r="H73" s="156">
        <v>0</v>
      </c>
      <c r="I73" s="84">
        <f>SUM(C73:H73)</f>
        <v>560.0799999999999</v>
      </c>
      <c r="J73" s="120"/>
      <c r="K73" s="119" t="s">
        <v>127</v>
      </c>
      <c r="L73" s="71">
        <v>42522</v>
      </c>
    </row>
    <row r="74" spans="1:12" ht="11.25">
      <c r="A74" s="77"/>
      <c r="B74" s="78"/>
      <c r="C74" s="153"/>
      <c r="D74" s="153"/>
      <c r="E74" s="153"/>
      <c r="F74" s="153"/>
      <c r="G74" s="153"/>
      <c r="H74" s="153"/>
      <c r="I74" s="154"/>
      <c r="J74" s="79"/>
      <c r="K74" s="107"/>
      <c r="L74" s="80"/>
    </row>
    <row r="75" spans="1:12" s="122" customFormat="1" ht="18">
      <c r="A75" s="22" t="s">
        <v>133</v>
      </c>
      <c r="B75" s="82">
        <v>2017</v>
      </c>
      <c r="C75" s="81">
        <v>7469.19</v>
      </c>
      <c r="D75" s="81">
        <f>7887.46-C75</f>
        <v>418.27000000000044</v>
      </c>
      <c r="E75" s="81">
        <v>0</v>
      </c>
      <c r="F75" s="81">
        <v>0</v>
      </c>
      <c r="G75" s="81">
        <v>0</v>
      </c>
      <c r="H75" s="81">
        <v>0</v>
      </c>
      <c r="I75" s="84">
        <f>SUM(C75:H75)</f>
        <v>7887.46</v>
      </c>
      <c r="J75" s="82"/>
      <c r="K75" s="121" t="s">
        <v>134</v>
      </c>
      <c r="L75" s="113">
        <v>42762</v>
      </c>
    </row>
    <row r="76" spans="1:12" s="122" customFormat="1" ht="24.75" customHeight="1">
      <c r="A76" s="112" t="s">
        <v>135</v>
      </c>
      <c r="B76" s="82">
        <v>2017</v>
      </c>
      <c r="C76" s="83">
        <v>461084.11</v>
      </c>
      <c r="D76" s="83">
        <v>15215.77</v>
      </c>
      <c r="E76" s="83">
        <v>0</v>
      </c>
      <c r="F76" s="83">
        <v>0</v>
      </c>
      <c r="G76" s="83">
        <v>0</v>
      </c>
      <c r="H76" s="83">
        <v>0</v>
      </c>
      <c r="I76" s="84">
        <f>SUM(C76:H76)</f>
        <v>476299.88</v>
      </c>
      <c r="J76" s="121"/>
      <c r="K76" s="121" t="s">
        <v>136</v>
      </c>
      <c r="L76" s="123">
        <v>42829</v>
      </c>
    </row>
    <row r="77" spans="1:12" ht="11.25">
      <c r="A77" s="77"/>
      <c r="B77" s="78"/>
      <c r="C77" s="153"/>
      <c r="D77" s="153"/>
      <c r="E77" s="153"/>
      <c r="F77" s="153"/>
      <c r="G77" s="153"/>
      <c r="H77" s="153"/>
      <c r="I77" s="154"/>
      <c r="J77" s="79"/>
      <c r="K77" s="107"/>
      <c r="L77" s="80"/>
    </row>
    <row r="78" spans="1:12" s="125" customFormat="1" ht="16.5" customHeight="1">
      <c r="A78" s="22" t="s">
        <v>142</v>
      </c>
      <c r="B78" s="19">
        <v>2018</v>
      </c>
      <c r="C78" s="81">
        <v>1483072</v>
      </c>
      <c r="D78" s="81">
        <v>235066.91</v>
      </c>
      <c r="E78" s="81">
        <v>0</v>
      </c>
      <c r="F78" s="81">
        <v>0</v>
      </c>
      <c r="G78" s="81">
        <v>0</v>
      </c>
      <c r="H78" s="81">
        <v>0</v>
      </c>
      <c r="I78" s="84">
        <f aca="true" t="shared" si="4" ref="I78:I87">SUM(C78:H78)</f>
        <v>1718138.91</v>
      </c>
      <c r="J78" s="19"/>
      <c r="K78" s="124" t="s">
        <v>146</v>
      </c>
      <c r="L78" s="71">
        <v>43174</v>
      </c>
    </row>
    <row r="79" spans="1:12" s="125" customFormat="1" ht="16.5" customHeight="1">
      <c r="A79" s="22" t="s">
        <v>155</v>
      </c>
      <c r="B79" s="19">
        <v>2018</v>
      </c>
      <c r="C79" s="81">
        <v>234919</v>
      </c>
      <c r="D79" s="81">
        <f>258175.98-C79</f>
        <v>23256.98000000001</v>
      </c>
      <c r="E79" s="81">
        <v>0</v>
      </c>
      <c r="F79" s="81">
        <v>0</v>
      </c>
      <c r="G79" s="81">
        <v>0</v>
      </c>
      <c r="H79" s="81">
        <v>0</v>
      </c>
      <c r="I79" s="84">
        <f>SUM(C79:H79)</f>
        <v>258175.98</v>
      </c>
      <c r="J79" s="19"/>
      <c r="K79" s="124" t="s">
        <v>156</v>
      </c>
      <c r="L79" s="71">
        <v>43321</v>
      </c>
    </row>
    <row r="80" spans="1:12" s="125" customFormat="1" ht="20.25" customHeight="1">
      <c r="A80" s="22" t="s">
        <v>153</v>
      </c>
      <c r="B80" s="19">
        <v>2018</v>
      </c>
      <c r="C80" s="81">
        <v>2629.44</v>
      </c>
      <c r="D80" s="81">
        <v>294.49</v>
      </c>
      <c r="E80" s="81">
        <v>0</v>
      </c>
      <c r="F80" s="81">
        <v>0</v>
      </c>
      <c r="G80" s="81">
        <v>0</v>
      </c>
      <c r="H80" s="81">
        <v>0</v>
      </c>
      <c r="I80" s="84">
        <f t="shared" si="4"/>
        <v>2923.9300000000003</v>
      </c>
      <c r="J80" s="19"/>
      <c r="K80" s="124" t="s">
        <v>154</v>
      </c>
      <c r="L80" s="71">
        <v>43334</v>
      </c>
    </row>
    <row r="81" spans="1:12" ht="39" customHeight="1">
      <c r="A81" s="22" t="s">
        <v>144</v>
      </c>
      <c r="B81" s="19">
        <v>2018</v>
      </c>
      <c r="C81" s="81">
        <v>736.05</v>
      </c>
      <c r="D81" s="81">
        <f>787.57-C81</f>
        <v>51.520000000000095</v>
      </c>
      <c r="E81" s="81">
        <v>0</v>
      </c>
      <c r="F81" s="81">
        <v>0</v>
      </c>
      <c r="G81" s="81">
        <v>0</v>
      </c>
      <c r="H81" s="81">
        <v>0</v>
      </c>
      <c r="I81" s="84">
        <f t="shared" si="4"/>
        <v>787.57</v>
      </c>
      <c r="J81" s="67"/>
      <c r="K81" s="124" t="s">
        <v>138</v>
      </c>
      <c r="L81" s="68">
        <v>42964</v>
      </c>
    </row>
    <row r="82" spans="1:12" ht="39" customHeight="1">
      <c r="A82" s="22" t="s">
        <v>143</v>
      </c>
      <c r="B82" s="19">
        <v>2018</v>
      </c>
      <c r="C82" s="81">
        <v>1826</v>
      </c>
      <c r="D82" s="81">
        <v>147.9</v>
      </c>
      <c r="E82" s="81">
        <v>0</v>
      </c>
      <c r="F82" s="81">
        <v>0</v>
      </c>
      <c r="G82" s="81">
        <v>0</v>
      </c>
      <c r="H82" s="81">
        <v>0</v>
      </c>
      <c r="I82" s="84">
        <f t="shared" si="4"/>
        <v>1973.9</v>
      </c>
      <c r="J82" s="67"/>
      <c r="K82" s="124" t="s">
        <v>145</v>
      </c>
      <c r="L82" s="68">
        <v>43108</v>
      </c>
    </row>
    <row r="83" spans="1:12" ht="39" customHeight="1">
      <c r="A83" s="112" t="s">
        <v>147</v>
      </c>
      <c r="B83" s="19">
        <v>2018</v>
      </c>
      <c r="C83" s="81">
        <v>526115.29</v>
      </c>
      <c r="D83" s="81">
        <f>597930.02-C83</f>
        <v>71814.72999999998</v>
      </c>
      <c r="E83" s="81">
        <v>0</v>
      </c>
      <c r="F83" s="81">
        <v>0</v>
      </c>
      <c r="G83" s="81">
        <v>0</v>
      </c>
      <c r="H83" s="81">
        <v>0</v>
      </c>
      <c r="I83" s="84">
        <f t="shared" si="4"/>
        <v>597930.02</v>
      </c>
      <c r="J83" s="67"/>
      <c r="K83" s="124" t="s">
        <v>148</v>
      </c>
      <c r="L83" s="68">
        <v>43249</v>
      </c>
    </row>
    <row r="84" spans="1:12" ht="38.25" customHeight="1">
      <c r="A84" s="22" t="s">
        <v>137</v>
      </c>
      <c r="B84" s="19">
        <v>2018</v>
      </c>
      <c r="C84" s="81">
        <v>986.04</v>
      </c>
      <c r="D84" s="81">
        <f>1052.1-C84</f>
        <v>66.05999999999995</v>
      </c>
      <c r="E84" s="81">
        <v>0</v>
      </c>
      <c r="F84" s="81">
        <v>0</v>
      </c>
      <c r="G84" s="81">
        <v>0</v>
      </c>
      <c r="H84" s="81">
        <v>0</v>
      </c>
      <c r="I84" s="84">
        <f t="shared" si="4"/>
        <v>1052.1</v>
      </c>
      <c r="J84" s="23"/>
      <c r="K84" s="124" t="s">
        <v>139</v>
      </c>
      <c r="L84" s="68">
        <v>42997</v>
      </c>
    </row>
    <row r="85" spans="1:12" ht="30" customHeight="1">
      <c r="A85" s="22" t="s">
        <v>137</v>
      </c>
      <c r="B85" s="19">
        <v>2018</v>
      </c>
      <c r="C85" s="81">
        <v>34137.75</v>
      </c>
      <c r="D85" s="81">
        <f>38473.24-C85</f>
        <v>4335.489999999998</v>
      </c>
      <c r="E85" s="81">
        <v>17543.79</v>
      </c>
      <c r="F85" s="81">
        <v>0</v>
      </c>
      <c r="G85" s="81">
        <v>0</v>
      </c>
      <c r="H85" s="81">
        <v>0</v>
      </c>
      <c r="I85" s="146">
        <f t="shared" si="4"/>
        <v>56017.03</v>
      </c>
      <c r="J85" s="23"/>
      <c r="K85" s="124" t="s">
        <v>140</v>
      </c>
      <c r="L85" s="68">
        <v>43039</v>
      </c>
    </row>
    <row r="86" spans="1:12" ht="30" customHeight="1">
      <c r="A86" s="22" t="s">
        <v>151</v>
      </c>
      <c r="B86" s="19">
        <v>2018</v>
      </c>
      <c r="C86" s="81">
        <v>7711</v>
      </c>
      <c r="D86" s="81">
        <v>1026</v>
      </c>
      <c r="E86" s="81">
        <v>0</v>
      </c>
      <c r="F86" s="81">
        <v>0</v>
      </c>
      <c r="G86" s="81">
        <v>0</v>
      </c>
      <c r="H86" s="81">
        <v>0</v>
      </c>
      <c r="I86" s="146">
        <f t="shared" si="4"/>
        <v>8737</v>
      </c>
      <c r="J86" s="23"/>
      <c r="K86" s="124" t="s">
        <v>152</v>
      </c>
      <c r="L86" s="68">
        <v>43374</v>
      </c>
    </row>
    <row r="87" spans="1:12" ht="30" customHeight="1">
      <c r="A87" s="22" t="s">
        <v>150</v>
      </c>
      <c r="B87" s="19">
        <v>2018</v>
      </c>
      <c r="C87" s="81">
        <v>406.91</v>
      </c>
      <c r="D87" s="81">
        <v>38.65</v>
      </c>
      <c r="E87" s="81">
        <v>0</v>
      </c>
      <c r="F87" s="81">
        <v>0</v>
      </c>
      <c r="G87" s="81">
        <v>0</v>
      </c>
      <c r="H87" s="81">
        <v>0</v>
      </c>
      <c r="I87" s="146">
        <f t="shared" si="4"/>
        <v>445.56</v>
      </c>
      <c r="J87" s="23"/>
      <c r="K87" s="124" t="s">
        <v>149</v>
      </c>
      <c r="L87" s="68">
        <v>43311</v>
      </c>
    </row>
    <row r="88" spans="1:12" ht="11.25">
      <c r="A88" s="77"/>
      <c r="B88" s="78"/>
      <c r="C88" s="153"/>
      <c r="D88" s="153"/>
      <c r="E88" s="153"/>
      <c r="F88" s="153"/>
      <c r="G88" s="153"/>
      <c r="H88" s="153"/>
      <c r="I88" s="154"/>
      <c r="J88" s="79"/>
      <c r="K88" s="107"/>
      <c r="L88" s="80"/>
    </row>
    <row r="89" spans="1:12" ht="27">
      <c r="A89" s="22" t="s">
        <v>166</v>
      </c>
      <c r="B89" s="19">
        <v>2019</v>
      </c>
      <c r="C89" s="81">
        <f>15883.86+398.01</f>
        <v>16281.87</v>
      </c>
      <c r="D89" s="81">
        <f>17345.17-15883.86</f>
        <v>1461.3099999999977</v>
      </c>
      <c r="E89" s="81">
        <v>0</v>
      </c>
      <c r="F89" s="81">
        <v>0</v>
      </c>
      <c r="G89" s="81">
        <v>0</v>
      </c>
      <c r="H89" s="81">
        <v>0</v>
      </c>
      <c r="I89" s="146">
        <f aca="true" t="shared" si="5" ref="I89:I101">SUM(C89:H89)</f>
        <v>17743.18</v>
      </c>
      <c r="J89" s="19"/>
      <c r="K89" s="124" t="s">
        <v>173</v>
      </c>
      <c r="L89" s="71">
        <v>43592</v>
      </c>
    </row>
    <row r="90" spans="1:12" ht="38.25" customHeight="1">
      <c r="A90" s="22" t="s">
        <v>167</v>
      </c>
      <c r="B90" s="19">
        <v>2019</v>
      </c>
      <c r="C90" s="81">
        <v>3019.6</v>
      </c>
      <c r="D90" s="81">
        <f>3321-3019.6</f>
        <v>301.4000000000001</v>
      </c>
      <c r="E90" s="81">
        <v>0</v>
      </c>
      <c r="F90" s="81">
        <v>0</v>
      </c>
      <c r="G90" s="81">
        <v>0</v>
      </c>
      <c r="H90" s="81">
        <v>0</v>
      </c>
      <c r="I90" s="146">
        <f t="shared" si="5"/>
        <v>3321</v>
      </c>
      <c r="J90" s="19"/>
      <c r="K90" s="124" t="s">
        <v>168</v>
      </c>
      <c r="L90" s="71">
        <v>43606</v>
      </c>
    </row>
    <row r="91" spans="1:12" ht="38.25" customHeight="1">
      <c r="A91" s="22" t="s">
        <v>176</v>
      </c>
      <c r="B91" s="19">
        <v>2019</v>
      </c>
      <c r="C91" s="81">
        <v>5284.3</v>
      </c>
      <c r="D91" s="81">
        <f>5589.1-C91</f>
        <v>304.8000000000002</v>
      </c>
      <c r="E91" s="81">
        <v>0</v>
      </c>
      <c r="F91" s="81">
        <v>0</v>
      </c>
      <c r="G91" s="81">
        <v>0</v>
      </c>
      <c r="H91" s="81">
        <v>0</v>
      </c>
      <c r="I91" s="146">
        <f t="shared" si="5"/>
        <v>5589.1</v>
      </c>
      <c r="J91" s="19"/>
      <c r="K91" s="124" t="s">
        <v>177</v>
      </c>
      <c r="L91" s="71">
        <v>43762</v>
      </c>
    </row>
    <row r="92" spans="1:12" ht="38.25" customHeight="1">
      <c r="A92" s="22" t="s">
        <v>169</v>
      </c>
      <c r="B92" s="19">
        <v>2019</v>
      </c>
      <c r="C92" s="81">
        <v>350.5</v>
      </c>
      <c r="D92" s="81">
        <f>407-C92</f>
        <v>56.5</v>
      </c>
      <c r="E92" s="81">
        <v>0</v>
      </c>
      <c r="F92" s="81">
        <v>0</v>
      </c>
      <c r="G92" s="81">
        <v>0</v>
      </c>
      <c r="H92" s="81">
        <v>0</v>
      </c>
      <c r="I92" s="146">
        <f t="shared" si="5"/>
        <v>407</v>
      </c>
      <c r="J92" s="19"/>
      <c r="K92" s="124" t="s">
        <v>170</v>
      </c>
      <c r="L92" s="71">
        <v>43551</v>
      </c>
    </row>
    <row r="93" spans="1:12" ht="27">
      <c r="A93" s="22" t="s">
        <v>157</v>
      </c>
      <c r="B93" s="19">
        <v>2019</v>
      </c>
      <c r="C93" s="81">
        <f>9241.5+1094.01</f>
        <v>10335.51</v>
      </c>
      <c r="D93" s="81">
        <v>1413.94</v>
      </c>
      <c r="E93" s="81"/>
      <c r="F93" s="81"/>
      <c r="G93" s="81"/>
      <c r="H93" s="81"/>
      <c r="I93" s="146">
        <f t="shared" si="5"/>
        <v>11749.45</v>
      </c>
      <c r="J93" s="19"/>
      <c r="K93" s="124" t="s">
        <v>158</v>
      </c>
      <c r="L93" s="71">
        <v>43486</v>
      </c>
    </row>
    <row r="94" spans="1:12" ht="32.25" customHeight="1">
      <c r="A94" s="22" t="s">
        <v>163</v>
      </c>
      <c r="B94" s="19">
        <v>2019</v>
      </c>
      <c r="C94" s="81">
        <v>16458</v>
      </c>
      <c r="D94" s="81">
        <f>18025-C94</f>
        <v>1567</v>
      </c>
      <c r="E94" s="81">
        <v>0</v>
      </c>
      <c r="F94" s="81">
        <v>0</v>
      </c>
      <c r="G94" s="81">
        <v>0</v>
      </c>
      <c r="H94" s="81">
        <v>0</v>
      </c>
      <c r="I94" s="146">
        <f t="shared" si="5"/>
        <v>18025</v>
      </c>
      <c r="J94" s="19"/>
      <c r="K94" s="124" t="s">
        <v>164</v>
      </c>
      <c r="L94" s="71">
        <v>43528</v>
      </c>
    </row>
    <row r="95" spans="1:12" ht="34.5" customHeight="1">
      <c r="A95" s="22" t="s">
        <v>159</v>
      </c>
      <c r="B95" s="19">
        <v>2019</v>
      </c>
      <c r="C95" s="81">
        <v>1283.33</v>
      </c>
      <c r="D95" s="81">
        <v>108.67</v>
      </c>
      <c r="E95" s="81">
        <v>0</v>
      </c>
      <c r="F95" s="81">
        <v>0</v>
      </c>
      <c r="G95" s="81">
        <v>0</v>
      </c>
      <c r="H95" s="81">
        <v>0</v>
      </c>
      <c r="I95" s="146">
        <f t="shared" si="5"/>
        <v>1392</v>
      </c>
      <c r="J95" s="27"/>
      <c r="K95" s="124" t="s">
        <v>174</v>
      </c>
      <c r="L95" s="126">
        <v>43489</v>
      </c>
    </row>
    <row r="96" spans="1:12" ht="46.5" customHeight="1">
      <c r="A96" s="22" t="s">
        <v>171</v>
      </c>
      <c r="B96" s="19">
        <v>2019</v>
      </c>
      <c r="C96" s="81">
        <v>2448986.83</v>
      </c>
      <c r="D96" s="81">
        <f>3576500.37-C96</f>
        <v>1127513.54</v>
      </c>
      <c r="E96" s="81">
        <v>0</v>
      </c>
      <c r="F96" s="81">
        <v>0</v>
      </c>
      <c r="G96" s="81">
        <v>0</v>
      </c>
      <c r="H96" s="81">
        <v>0</v>
      </c>
      <c r="I96" s="146">
        <f t="shared" si="5"/>
        <v>3576500.37</v>
      </c>
      <c r="J96" s="27"/>
      <c r="K96" s="124" t="s">
        <v>172</v>
      </c>
      <c r="L96" s="126">
        <v>43620</v>
      </c>
    </row>
    <row r="97" spans="1:12" ht="46.5" customHeight="1">
      <c r="A97" s="22" t="s">
        <v>189</v>
      </c>
      <c r="B97" s="19">
        <v>2019</v>
      </c>
      <c r="C97" s="81">
        <v>1718964.7</v>
      </c>
      <c r="D97" s="81">
        <v>275033.81</v>
      </c>
      <c r="E97" s="81">
        <v>933191.55</v>
      </c>
      <c r="F97" s="81">
        <v>0</v>
      </c>
      <c r="G97" s="81">
        <v>0</v>
      </c>
      <c r="H97" s="81">
        <v>0</v>
      </c>
      <c r="I97" s="146">
        <f t="shared" si="5"/>
        <v>2927190.06</v>
      </c>
      <c r="J97" s="27"/>
      <c r="K97" s="124" t="s">
        <v>180</v>
      </c>
      <c r="L97" s="126">
        <v>43756</v>
      </c>
    </row>
    <row r="98" spans="1:12" ht="34.5" customHeight="1">
      <c r="A98" s="22" t="s">
        <v>161</v>
      </c>
      <c r="B98" s="64">
        <v>2019</v>
      </c>
      <c r="C98" s="162">
        <v>6794.1</v>
      </c>
      <c r="D98" s="162">
        <v>639.9</v>
      </c>
      <c r="E98" s="162">
        <v>0</v>
      </c>
      <c r="F98" s="162">
        <v>0</v>
      </c>
      <c r="G98" s="162">
        <v>0</v>
      </c>
      <c r="H98" s="162">
        <v>0</v>
      </c>
      <c r="I98" s="163">
        <f t="shared" si="5"/>
        <v>7434</v>
      </c>
      <c r="J98" s="127" t="s">
        <v>162</v>
      </c>
      <c r="K98" s="124"/>
      <c r="L98" s="128">
        <v>43490</v>
      </c>
    </row>
    <row r="99" spans="1:12" ht="34.5" customHeight="1">
      <c r="A99" s="22" t="s">
        <v>181</v>
      </c>
      <c r="B99" s="64">
        <v>2019</v>
      </c>
      <c r="C99" s="162">
        <v>2500</v>
      </c>
      <c r="D99" s="162">
        <v>409</v>
      </c>
      <c r="E99" s="162">
        <v>0</v>
      </c>
      <c r="F99" s="162">
        <v>0</v>
      </c>
      <c r="G99" s="162">
        <v>0</v>
      </c>
      <c r="H99" s="162">
        <v>0</v>
      </c>
      <c r="I99" s="163">
        <f t="shared" si="5"/>
        <v>2909</v>
      </c>
      <c r="J99" s="127"/>
      <c r="K99" s="124" t="s">
        <v>182</v>
      </c>
      <c r="L99" s="128">
        <v>43791</v>
      </c>
    </row>
    <row r="100" spans="1:12" ht="34.5" customHeight="1">
      <c r="A100" s="22" t="s">
        <v>178</v>
      </c>
      <c r="B100" s="64">
        <v>2019</v>
      </c>
      <c r="C100" s="162">
        <v>5284.3</v>
      </c>
      <c r="D100" s="162">
        <f>5762.05-C100</f>
        <v>477.75</v>
      </c>
      <c r="E100" s="162">
        <v>0</v>
      </c>
      <c r="F100" s="162">
        <v>0</v>
      </c>
      <c r="G100" s="162">
        <v>0</v>
      </c>
      <c r="H100" s="162">
        <v>0</v>
      </c>
      <c r="I100" s="163">
        <f t="shared" si="5"/>
        <v>5762.05</v>
      </c>
      <c r="J100" s="127"/>
      <c r="K100" s="124" t="s">
        <v>179</v>
      </c>
      <c r="L100" s="128">
        <v>43753</v>
      </c>
    </row>
    <row r="101" spans="1:12" ht="37.5" customHeight="1">
      <c r="A101" s="22" t="s">
        <v>165</v>
      </c>
      <c r="B101" s="64">
        <v>2019</v>
      </c>
      <c r="C101" s="162">
        <v>7781.1</v>
      </c>
      <c r="D101" s="162">
        <f>9207-C101</f>
        <v>1425.8999999999996</v>
      </c>
      <c r="E101" s="162">
        <v>0</v>
      </c>
      <c r="F101" s="162">
        <v>0</v>
      </c>
      <c r="G101" s="162">
        <v>0</v>
      </c>
      <c r="H101" s="162">
        <v>0</v>
      </c>
      <c r="I101" s="163">
        <f t="shared" si="5"/>
        <v>9207</v>
      </c>
      <c r="J101" s="127"/>
      <c r="K101" s="124" t="s">
        <v>175</v>
      </c>
      <c r="L101" s="128">
        <v>43549</v>
      </c>
    </row>
    <row r="102" spans="1:12" ht="11.25">
      <c r="A102" s="77"/>
      <c r="B102" s="78"/>
      <c r="C102" s="153"/>
      <c r="D102" s="153"/>
      <c r="E102" s="153"/>
      <c r="F102" s="153"/>
      <c r="G102" s="153"/>
      <c r="H102" s="153"/>
      <c r="I102" s="154"/>
      <c r="J102" s="79"/>
      <c r="K102" s="107"/>
      <c r="L102" s="80"/>
    </row>
    <row r="103" spans="1:12" ht="36.75" customHeight="1">
      <c r="A103" s="115" t="s">
        <v>206</v>
      </c>
      <c r="B103" s="116">
        <v>2020</v>
      </c>
      <c r="C103" s="161">
        <v>480405.67</v>
      </c>
      <c r="D103" s="161">
        <v>37402.33</v>
      </c>
      <c r="E103" s="161">
        <v>0</v>
      </c>
      <c r="F103" s="161">
        <v>0</v>
      </c>
      <c r="G103" s="161">
        <v>0</v>
      </c>
      <c r="H103" s="161">
        <v>0</v>
      </c>
      <c r="I103" s="163">
        <f aca="true" t="shared" si="6" ref="I103:I112">SUM(C103:H103)</f>
        <v>517808</v>
      </c>
      <c r="J103" s="171" t="s">
        <v>194</v>
      </c>
      <c r="K103" s="170"/>
      <c r="L103" s="169">
        <v>44152</v>
      </c>
    </row>
    <row r="104" spans="1:12" ht="18">
      <c r="A104" s="167" t="s">
        <v>183</v>
      </c>
      <c r="B104" s="63">
        <v>2020</v>
      </c>
      <c r="C104" s="162">
        <v>293761.02</v>
      </c>
      <c r="D104" s="162">
        <v>2489.72</v>
      </c>
      <c r="E104" s="162">
        <v>0</v>
      </c>
      <c r="F104" s="162">
        <v>0</v>
      </c>
      <c r="G104" s="162">
        <v>0</v>
      </c>
      <c r="H104" s="162">
        <v>0</v>
      </c>
      <c r="I104" s="163">
        <f t="shared" si="6"/>
        <v>296250.74</v>
      </c>
      <c r="J104" s="165" t="s">
        <v>184</v>
      </c>
      <c r="K104" s="99"/>
      <c r="L104" s="166" t="s">
        <v>185</v>
      </c>
    </row>
    <row r="105" spans="1:12" ht="36">
      <c r="A105" s="167" t="s">
        <v>187</v>
      </c>
      <c r="B105" s="63">
        <v>2020</v>
      </c>
      <c r="C105" s="162">
        <v>867813.89</v>
      </c>
      <c r="D105" s="162">
        <v>47547.52</v>
      </c>
      <c r="E105" s="162">
        <v>0</v>
      </c>
      <c r="F105" s="162">
        <v>0</v>
      </c>
      <c r="G105" s="162">
        <v>0</v>
      </c>
      <c r="H105" s="162">
        <v>0</v>
      </c>
      <c r="I105" s="163">
        <f t="shared" si="6"/>
        <v>915361.41</v>
      </c>
      <c r="J105" s="165" t="s">
        <v>188</v>
      </c>
      <c r="K105" s="99"/>
      <c r="L105" s="169">
        <v>43894</v>
      </c>
    </row>
    <row r="106" spans="1:12" ht="27">
      <c r="A106" s="22" t="s">
        <v>192</v>
      </c>
      <c r="B106" s="63">
        <v>2020</v>
      </c>
      <c r="C106" s="162">
        <v>1550.99</v>
      </c>
      <c r="D106" s="162">
        <v>129.01</v>
      </c>
      <c r="E106" s="162">
        <v>0</v>
      </c>
      <c r="F106" s="162">
        <v>0</v>
      </c>
      <c r="G106" s="162">
        <v>0</v>
      </c>
      <c r="H106" s="162">
        <v>0</v>
      </c>
      <c r="I106" s="163">
        <f t="shared" si="6"/>
        <v>1680</v>
      </c>
      <c r="J106" s="165"/>
      <c r="K106" s="168" t="s">
        <v>193</v>
      </c>
      <c r="L106" s="169">
        <v>43896</v>
      </c>
    </row>
    <row r="107" spans="1:12" ht="42.75" customHeight="1">
      <c r="A107" s="22" t="s">
        <v>190</v>
      </c>
      <c r="B107" s="19">
        <v>2020</v>
      </c>
      <c r="C107" s="81">
        <v>0</v>
      </c>
      <c r="D107" s="81">
        <v>66180</v>
      </c>
      <c r="E107" s="81">
        <v>255004</v>
      </c>
      <c r="F107" s="81">
        <v>0</v>
      </c>
      <c r="G107" s="81">
        <v>0</v>
      </c>
      <c r="H107" s="81">
        <v>0</v>
      </c>
      <c r="I107" s="146">
        <f t="shared" si="6"/>
        <v>321184</v>
      </c>
      <c r="J107" s="27"/>
      <c r="K107" s="124" t="s">
        <v>180</v>
      </c>
      <c r="L107" s="128">
        <v>43858</v>
      </c>
    </row>
    <row r="108" spans="1:12" ht="46.5" customHeight="1">
      <c r="A108" s="22" t="s">
        <v>191</v>
      </c>
      <c r="B108" s="19">
        <v>2020</v>
      </c>
      <c r="C108" s="81">
        <v>0</v>
      </c>
      <c r="D108" s="81">
        <v>0</v>
      </c>
      <c r="E108" s="81">
        <v>39111.55</v>
      </c>
      <c r="F108" s="81">
        <v>0</v>
      </c>
      <c r="G108" s="81">
        <v>0</v>
      </c>
      <c r="H108" s="81">
        <v>0</v>
      </c>
      <c r="I108" s="146">
        <f t="shared" si="6"/>
        <v>39111.55</v>
      </c>
      <c r="J108" s="27"/>
      <c r="K108" s="124" t="s">
        <v>180</v>
      </c>
      <c r="L108" s="128">
        <v>44078</v>
      </c>
    </row>
    <row r="109" spans="1:12" ht="12" customHeight="1">
      <c r="A109" s="77"/>
      <c r="B109" s="78"/>
      <c r="C109" s="153"/>
      <c r="D109" s="153"/>
      <c r="E109" s="153"/>
      <c r="F109" s="153"/>
      <c r="G109" s="153"/>
      <c r="H109" s="153"/>
      <c r="I109" s="154"/>
      <c r="J109" s="79"/>
      <c r="K109" s="107"/>
      <c r="L109" s="80"/>
    </row>
    <row r="110" spans="1:12" ht="29.25" customHeight="1">
      <c r="A110" s="22" t="s">
        <v>199</v>
      </c>
      <c r="B110" s="19">
        <v>2021</v>
      </c>
      <c r="C110" s="81">
        <v>690855.1</v>
      </c>
      <c r="D110" s="81">
        <v>96535.95</v>
      </c>
      <c r="E110" s="81">
        <v>368499.02</v>
      </c>
      <c r="F110" s="81">
        <v>0</v>
      </c>
      <c r="G110" s="81">
        <v>0</v>
      </c>
      <c r="H110" s="81">
        <v>0</v>
      </c>
      <c r="I110" s="146">
        <f t="shared" si="6"/>
        <v>1155890.0699999998</v>
      </c>
      <c r="J110" s="64"/>
      <c r="K110" s="124" t="s">
        <v>200</v>
      </c>
      <c r="L110" s="71">
        <v>44281</v>
      </c>
    </row>
    <row r="111" spans="1:12" ht="29.25" customHeight="1">
      <c r="A111" s="22" t="s">
        <v>204</v>
      </c>
      <c r="B111" s="19">
        <v>2021</v>
      </c>
      <c r="C111" s="81">
        <v>170923.27</v>
      </c>
      <c r="D111" s="81">
        <v>14224.15</v>
      </c>
      <c r="E111" s="81">
        <v>0</v>
      </c>
      <c r="F111" s="81">
        <v>0</v>
      </c>
      <c r="G111" s="81">
        <v>0</v>
      </c>
      <c r="H111" s="81">
        <v>0</v>
      </c>
      <c r="I111" s="146">
        <f t="shared" si="6"/>
        <v>185147.41999999998</v>
      </c>
      <c r="J111" s="127" t="s">
        <v>205</v>
      </c>
      <c r="K111" s="124"/>
      <c r="L111" s="71">
        <v>44308</v>
      </c>
    </row>
    <row r="112" spans="1:12" ht="29.25" customHeight="1">
      <c r="A112" s="115" t="s">
        <v>207</v>
      </c>
      <c r="B112" s="19">
        <v>2021</v>
      </c>
      <c r="C112" s="81">
        <v>40789.88</v>
      </c>
      <c r="D112" s="81">
        <v>4408.52</v>
      </c>
      <c r="E112" s="81">
        <v>0</v>
      </c>
      <c r="F112" s="81">
        <v>0</v>
      </c>
      <c r="G112" s="81">
        <v>0</v>
      </c>
      <c r="H112" s="81">
        <v>0</v>
      </c>
      <c r="I112" s="146">
        <f t="shared" si="6"/>
        <v>45198.399999999994</v>
      </c>
      <c r="J112" s="127" t="s">
        <v>194</v>
      </c>
      <c r="K112" s="124"/>
      <c r="L112" s="71">
        <v>44308</v>
      </c>
    </row>
    <row r="113" spans="1:12" ht="12" customHeight="1">
      <c r="A113" s="115" t="s">
        <v>196</v>
      </c>
      <c r="B113" s="116">
        <v>2021</v>
      </c>
      <c r="C113" s="161">
        <v>2418</v>
      </c>
      <c r="D113" s="161">
        <v>0</v>
      </c>
      <c r="E113" s="161">
        <v>0</v>
      </c>
      <c r="F113" s="161">
        <v>0</v>
      </c>
      <c r="G113" s="161">
        <v>0</v>
      </c>
      <c r="H113" s="161">
        <v>0</v>
      </c>
      <c r="I113" s="172">
        <f aca="true" t="shared" si="7" ref="I113:I123">SUM(C113:H113)</f>
        <v>2418</v>
      </c>
      <c r="J113" s="178"/>
      <c r="K113" s="173" t="s">
        <v>197</v>
      </c>
      <c r="L113" s="174">
        <v>44208</v>
      </c>
    </row>
    <row r="114" spans="1:12" ht="27" customHeight="1">
      <c r="A114" s="115" t="s">
        <v>212</v>
      </c>
      <c r="B114" s="116">
        <v>2021</v>
      </c>
      <c r="C114" s="161">
        <v>2264.7</v>
      </c>
      <c r="D114" s="161">
        <v>185.3</v>
      </c>
      <c r="E114" s="161">
        <v>0</v>
      </c>
      <c r="F114" s="161">
        <v>0</v>
      </c>
      <c r="G114" s="161">
        <v>0</v>
      </c>
      <c r="H114" s="161">
        <v>0</v>
      </c>
      <c r="I114" s="172">
        <f t="shared" si="7"/>
        <v>2450</v>
      </c>
      <c r="J114" s="179" t="s">
        <v>213</v>
      </c>
      <c r="K114" s="173"/>
      <c r="L114" s="175">
        <v>43501</v>
      </c>
    </row>
    <row r="115" spans="1:12" ht="36.75" customHeight="1">
      <c r="A115" s="115" t="s">
        <v>211</v>
      </c>
      <c r="B115" s="116">
        <v>2021</v>
      </c>
      <c r="C115" s="161">
        <v>4836</v>
      </c>
      <c r="D115" s="161">
        <v>617</v>
      </c>
      <c r="E115" s="161">
        <v>0</v>
      </c>
      <c r="F115" s="161">
        <v>0</v>
      </c>
      <c r="G115" s="161">
        <v>0</v>
      </c>
      <c r="H115" s="161">
        <v>0</v>
      </c>
      <c r="I115" s="172">
        <f t="shared" si="7"/>
        <v>5453</v>
      </c>
      <c r="J115" s="178"/>
      <c r="K115" s="173" t="s">
        <v>210</v>
      </c>
      <c r="L115" s="174">
        <v>44314</v>
      </c>
    </row>
    <row r="116" spans="1:12" ht="36.75" customHeight="1">
      <c r="A116" s="115" t="s">
        <v>218</v>
      </c>
      <c r="B116" s="116">
        <v>2021</v>
      </c>
      <c r="C116" s="161">
        <v>1774.29</v>
      </c>
      <c r="D116" s="161">
        <v>75.15</v>
      </c>
      <c r="E116" s="161">
        <v>0</v>
      </c>
      <c r="F116" s="161">
        <v>0</v>
      </c>
      <c r="G116" s="161">
        <v>0</v>
      </c>
      <c r="H116" s="161">
        <v>0</v>
      </c>
      <c r="I116" s="172">
        <f t="shared" si="7"/>
        <v>1849.44</v>
      </c>
      <c r="J116" s="178"/>
      <c r="K116" s="181" t="s">
        <v>217</v>
      </c>
      <c r="L116" s="174">
        <v>44482</v>
      </c>
    </row>
    <row r="117" spans="1:12" ht="27" customHeight="1">
      <c r="A117" s="115" t="s">
        <v>220</v>
      </c>
      <c r="B117" s="116">
        <v>2021</v>
      </c>
      <c r="C117" s="161">
        <v>2534.7</v>
      </c>
      <c r="D117" s="161">
        <v>0</v>
      </c>
      <c r="E117" s="161">
        <v>0</v>
      </c>
      <c r="F117" s="161">
        <v>0</v>
      </c>
      <c r="G117" s="161">
        <v>0</v>
      </c>
      <c r="H117" s="161">
        <v>0</v>
      </c>
      <c r="I117" s="172">
        <f t="shared" si="7"/>
        <v>2534.7</v>
      </c>
      <c r="J117" s="178"/>
      <c r="K117" s="173" t="s">
        <v>209</v>
      </c>
      <c r="L117" s="174">
        <v>44347</v>
      </c>
    </row>
    <row r="118" spans="1:12" ht="27" customHeight="1">
      <c r="A118" s="115" t="s">
        <v>219</v>
      </c>
      <c r="B118" s="116">
        <v>2021</v>
      </c>
      <c r="C118" s="161">
        <v>17320.45</v>
      </c>
      <c r="D118" s="161">
        <v>1299.03</v>
      </c>
      <c r="E118" s="161">
        <v>0</v>
      </c>
      <c r="F118" s="161">
        <v>0</v>
      </c>
      <c r="G118" s="161">
        <v>0</v>
      </c>
      <c r="H118" s="161">
        <v>0</v>
      </c>
      <c r="I118" s="172">
        <f t="shared" si="7"/>
        <v>18619.48</v>
      </c>
      <c r="J118" s="178"/>
      <c r="K118" s="173" t="s">
        <v>221</v>
      </c>
      <c r="L118" s="174">
        <v>44475</v>
      </c>
    </row>
    <row r="119" spans="1:12" ht="25.5" customHeight="1">
      <c r="A119" s="115" t="s">
        <v>201</v>
      </c>
      <c r="B119" s="116">
        <v>2021</v>
      </c>
      <c r="C119" s="161">
        <f>17302.45+400.02</f>
        <v>17702.47</v>
      </c>
      <c r="D119" s="161">
        <v>796.75</v>
      </c>
      <c r="E119" s="161">
        <v>0</v>
      </c>
      <c r="F119" s="161">
        <v>0</v>
      </c>
      <c r="G119" s="161">
        <v>0</v>
      </c>
      <c r="H119" s="161">
        <v>0</v>
      </c>
      <c r="I119" s="172">
        <f t="shared" si="7"/>
        <v>18499.22</v>
      </c>
      <c r="J119" s="178"/>
      <c r="K119" s="173" t="s">
        <v>202</v>
      </c>
      <c r="L119" s="175" t="s">
        <v>203</v>
      </c>
    </row>
    <row r="120" spans="1:12" ht="25.5" customHeight="1">
      <c r="A120" s="115" t="s">
        <v>260</v>
      </c>
      <c r="B120" s="116">
        <v>2021</v>
      </c>
      <c r="C120" s="161">
        <v>3655.12</v>
      </c>
      <c r="D120" s="161">
        <v>986.54</v>
      </c>
      <c r="E120" s="161">
        <v>0</v>
      </c>
      <c r="F120" s="161">
        <v>0</v>
      </c>
      <c r="G120" s="161">
        <v>0</v>
      </c>
      <c r="H120" s="161">
        <v>0</v>
      </c>
      <c r="I120" s="172">
        <f t="shared" si="7"/>
        <v>4641.66</v>
      </c>
      <c r="J120" s="178"/>
      <c r="K120" s="181" t="s">
        <v>216</v>
      </c>
      <c r="L120" s="175">
        <v>44384</v>
      </c>
    </row>
    <row r="121" spans="1:12" ht="26.25" customHeight="1">
      <c r="A121" s="115" t="s">
        <v>208</v>
      </c>
      <c r="B121" s="116">
        <v>2021</v>
      </c>
      <c r="C121" s="161">
        <v>3019</v>
      </c>
      <c r="D121" s="161">
        <v>0</v>
      </c>
      <c r="E121" s="161">
        <v>0</v>
      </c>
      <c r="F121" s="161">
        <v>0</v>
      </c>
      <c r="G121" s="161">
        <v>0</v>
      </c>
      <c r="H121" s="161">
        <v>0</v>
      </c>
      <c r="I121" s="172">
        <f t="shared" si="7"/>
        <v>3019</v>
      </c>
      <c r="J121" s="178"/>
      <c r="K121" s="173" t="s">
        <v>195</v>
      </c>
      <c r="L121" s="174">
        <v>44202</v>
      </c>
    </row>
    <row r="122" spans="1:12" s="177" customFormat="1" ht="26.25" customHeight="1">
      <c r="A122" s="115" t="s">
        <v>214</v>
      </c>
      <c r="B122" s="176">
        <v>2021</v>
      </c>
      <c r="C122" s="161">
        <v>4149.98</v>
      </c>
      <c r="D122" s="161">
        <v>317.02</v>
      </c>
      <c r="E122" s="161">
        <v>0</v>
      </c>
      <c r="F122" s="161">
        <v>0</v>
      </c>
      <c r="G122" s="161">
        <v>0</v>
      </c>
      <c r="H122" s="161">
        <v>0</v>
      </c>
      <c r="I122" s="172">
        <f t="shared" si="7"/>
        <v>4467</v>
      </c>
      <c r="J122" s="180" t="s">
        <v>215</v>
      </c>
      <c r="K122" s="173"/>
      <c r="L122" s="174">
        <v>44266</v>
      </c>
    </row>
    <row r="123" spans="1:12" s="177" customFormat="1" ht="26.25" customHeight="1">
      <c r="A123" s="115" t="s">
        <v>222</v>
      </c>
      <c r="B123" s="176">
        <v>2021</v>
      </c>
      <c r="C123" s="161">
        <v>2606.4</v>
      </c>
      <c r="D123" s="161">
        <v>234.57</v>
      </c>
      <c r="E123" s="161">
        <v>0</v>
      </c>
      <c r="F123" s="161">
        <v>0</v>
      </c>
      <c r="G123" s="161">
        <v>0</v>
      </c>
      <c r="H123" s="161">
        <v>0</v>
      </c>
      <c r="I123" s="172">
        <f t="shared" si="7"/>
        <v>2840.9700000000003</v>
      </c>
      <c r="J123" s="180"/>
      <c r="K123" s="173" t="s">
        <v>223</v>
      </c>
      <c r="L123" s="174">
        <v>44522</v>
      </c>
    </row>
    <row r="124" spans="1:12" ht="11.25">
      <c r="A124" s="77"/>
      <c r="B124" s="78"/>
      <c r="C124" s="153"/>
      <c r="D124" s="153"/>
      <c r="E124" s="153"/>
      <c r="F124" s="153"/>
      <c r="G124" s="153"/>
      <c r="H124" s="153"/>
      <c r="I124" s="154"/>
      <c r="J124" s="79"/>
      <c r="K124" s="107"/>
      <c r="L124" s="80"/>
    </row>
    <row r="125" spans="1:12" ht="26.25" customHeight="1">
      <c r="A125" s="22" t="s">
        <v>230</v>
      </c>
      <c r="B125" s="19">
        <v>2022</v>
      </c>
      <c r="C125" s="81">
        <v>651.6</v>
      </c>
      <c r="D125" s="81">
        <v>66.46</v>
      </c>
      <c r="E125" s="81">
        <v>0</v>
      </c>
      <c r="F125" s="81">
        <v>0</v>
      </c>
      <c r="G125" s="81">
        <v>0</v>
      </c>
      <c r="H125" s="81">
        <v>0</v>
      </c>
      <c r="I125" s="172">
        <f aca="true" t="shared" si="8" ref="I125:I152">SUM(C125:H125)</f>
        <v>718.0600000000001</v>
      </c>
      <c r="J125" s="27"/>
      <c r="K125" s="168" t="s">
        <v>231</v>
      </c>
      <c r="L125" s="71">
        <v>44608</v>
      </c>
    </row>
    <row r="126" spans="1:12" ht="26.25" customHeight="1">
      <c r="A126" s="22" t="s">
        <v>233</v>
      </c>
      <c r="B126" s="19">
        <v>2022</v>
      </c>
      <c r="C126" s="81">
        <v>2606.4</v>
      </c>
      <c r="D126" s="81">
        <v>273.67</v>
      </c>
      <c r="E126" s="81">
        <v>0</v>
      </c>
      <c r="F126" s="81">
        <v>0</v>
      </c>
      <c r="G126" s="81">
        <v>0</v>
      </c>
      <c r="H126" s="81">
        <v>0</v>
      </c>
      <c r="I126" s="146">
        <f t="shared" si="8"/>
        <v>2880.07</v>
      </c>
      <c r="J126" s="27"/>
      <c r="K126" s="168" t="s">
        <v>232</v>
      </c>
      <c r="L126" s="71">
        <v>44714</v>
      </c>
    </row>
    <row r="127" spans="1:12" ht="26.25" customHeight="1">
      <c r="A127" s="22" t="s">
        <v>242</v>
      </c>
      <c r="B127" s="19">
        <v>2022</v>
      </c>
      <c r="C127" s="81">
        <v>3584.8</v>
      </c>
      <c r="D127" s="81">
        <f>3889.5-C127</f>
        <v>304.6999999999998</v>
      </c>
      <c r="E127" s="81">
        <v>0</v>
      </c>
      <c r="F127" s="81">
        <v>0</v>
      </c>
      <c r="G127" s="81">
        <v>0</v>
      </c>
      <c r="H127" s="81">
        <v>0</v>
      </c>
      <c r="I127" s="146">
        <f t="shared" si="8"/>
        <v>3889.5</v>
      </c>
      <c r="J127" s="27"/>
      <c r="K127" s="168" t="s">
        <v>243</v>
      </c>
      <c r="L127" s="71">
        <v>44788</v>
      </c>
    </row>
    <row r="128" spans="1:12" ht="25.5" customHeight="1">
      <c r="A128" s="22" t="s">
        <v>234</v>
      </c>
      <c r="B128" s="19">
        <v>2022</v>
      </c>
      <c r="C128" s="81">
        <v>158.2</v>
      </c>
      <c r="D128" s="81">
        <v>33.22</v>
      </c>
      <c r="E128" s="81">
        <v>0</v>
      </c>
      <c r="F128" s="81">
        <v>0</v>
      </c>
      <c r="G128" s="81">
        <v>0</v>
      </c>
      <c r="H128" s="81">
        <v>0</v>
      </c>
      <c r="I128" s="146">
        <f t="shared" si="8"/>
        <v>191.42</v>
      </c>
      <c r="J128" s="27"/>
      <c r="K128" s="168" t="s">
        <v>235</v>
      </c>
      <c r="L128" s="71">
        <v>44644</v>
      </c>
    </row>
    <row r="129" spans="1:12" ht="25.5" customHeight="1">
      <c r="A129" s="22" t="s">
        <v>244</v>
      </c>
      <c r="B129" s="19">
        <v>2022</v>
      </c>
      <c r="C129" s="81">
        <v>2215.7</v>
      </c>
      <c r="D129" s="81">
        <v>423.2</v>
      </c>
      <c r="E129" s="81">
        <v>0</v>
      </c>
      <c r="F129" s="81">
        <v>0</v>
      </c>
      <c r="G129" s="81">
        <v>0</v>
      </c>
      <c r="H129" s="81">
        <v>0</v>
      </c>
      <c r="I129" s="146">
        <f t="shared" si="8"/>
        <v>2638.8999999999996</v>
      </c>
      <c r="J129" s="27"/>
      <c r="K129" s="168" t="s">
        <v>245</v>
      </c>
      <c r="L129" s="71">
        <v>44841</v>
      </c>
    </row>
    <row r="130" spans="1:12" ht="34.5" customHeight="1">
      <c r="A130" s="22" t="s">
        <v>238</v>
      </c>
      <c r="B130" s="19">
        <v>2022</v>
      </c>
      <c r="C130" s="81">
        <v>505524.46</v>
      </c>
      <c r="D130" s="81">
        <f>593485.71-C130</f>
        <v>87961.24999999994</v>
      </c>
      <c r="E130" s="81">
        <v>249263.7</v>
      </c>
      <c r="F130" s="81"/>
      <c r="G130" s="81">
        <v>0</v>
      </c>
      <c r="H130" s="81">
        <v>0</v>
      </c>
      <c r="I130" s="146">
        <f t="shared" si="8"/>
        <v>842749.4099999999</v>
      </c>
      <c r="J130" s="27"/>
      <c r="K130" s="168" t="s">
        <v>239</v>
      </c>
      <c r="L130" s="71">
        <v>44790</v>
      </c>
    </row>
    <row r="131" spans="1:12" ht="31.5" customHeight="1">
      <c r="A131" s="22" t="s">
        <v>240</v>
      </c>
      <c r="B131" s="19">
        <v>2022</v>
      </c>
      <c r="C131" s="81">
        <v>130320.01</v>
      </c>
      <c r="D131" s="81">
        <f>146631.62-C131</f>
        <v>16311.61</v>
      </c>
      <c r="E131" s="81"/>
      <c r="F131" s="81"/>
      <c r="G131" s="81"/>
      <c r="H131" s="81"/>
      <c r="I131" s="146">
        <f t="shared" si="8"/>
        <v>146631.62</v>
      </c>
      <c r="J131" s="27"/>
      <c r="K131" s="168" t="s">
        <v>241</v>
      </c>
      <c r="L131" s="71">
        <v>44810</v>
      </c>
    </row>
    <row r="132" spans="1:12" ht="25.5" customHeight="1">
      <c r="A132" s="115" t="s">
        <v>226</v>
      </c>
      <c r="B132" s="116">
        <v>2022</v>
      </c>
      <c r="C132" s="161">
        <v>6689.76</v>
      </c>
      <c r="D132" s="161">
        <v>421.45</v>
      </c>
      <c r="E132" s="161">
        <v>0</v>
      </c>
      <c r="F132" s="161">
        <v>0</v>
      </c>
      <c r="G132" s="161">
        <v>0</v>
      </c>
      <c r="H132" s="161">
        <v>0</v>
      </c>
      <c r="I132" s="172">
        <f t="shared" si="8"/>
        <v>7111.21</v>
      </c>
      <c r="J132" s="182"/>
      <c r="K132" s="181" t="s">
        <v>227</v>
      </c>
      <c r="L132" s="183">
        <v>44575</v>
      </c>
    </row>
    <row r="133" spans="1:12" ht="25.5" customHeight="1">
      <c r="A133" s="115" t="s">
        <v>246</v>
      </c>
      <c r="B133" s="116">
        <v>2022</v>
      </c>
      <c r="C133" s="161">
        <v>3475.2</v>
      </c>
      <c r="D133" s="161">
        <v>479.7</v>
      </c>
      <c r="E133" s="161">
        <v>0</v>
      </c>
      <c r="F133" s="161">
        <v>0</v>
      </c>
      <c r="G133" s="161">
        <v>0</v>
      </c>
      <c r="H133" s="161">
        <v>0</v>
      </c>
      <c r="I133" s="172">
        <f t="shared" si="8"/>
        <v>3954.8999999999996</v>
      </c>
      <c r="J133" s="182"/>
      <c r="K133" s="181" t="s">
        <v>247</v>
      </c>
      <c r="L133" s="183">
        <v>44812</v>
      </c>
    </row>
    <row r="134" spans="1:12" ht="27" customHeight="1">
      <c r="A134" s="115" t="s">
        <v>224</v>
      </c>
      <c r="B134" s="116">
        <v>2022</v>
      </c>
      <c r="C134" s="161">
        <v>386.23</v>
      </c>
      <c r="D134" s="161">
        <v>0</v>
      </c>
      <c r="E134" s="161">
        <v>0</v>
      </c>
      <c r="F134" s="161">
        <v>0</v>
      </c>
      <c r="G134" s="161">
        <v>0</v>
      </c>
      <c r="H134" s="161">
        <v>0</v>
      </c>
      <c r="I134" s="172">
        <f t="shared" si="8"/>
        <v>386.23</v>
      </c>
      <c r="J134" s="178"/>
      <c r="K134" s="181" t="s">
        <v>221</v>
      </c>
      <c r="L134" s="174">
        <v>44546</v>
      </c>
    </row>
    <row r="135" spans="1:12" ht="31.5" customHeight="1">
      <c r="A135" s="115" t="s">
        <v>228</v>
      </c>
      <c r="B135" s="116">
        <v>2022</v>
      </c>
      <c r="C135" s="161">
        <v>9860</v>
      </c>
      <c r="D135" s="161">
        <v>1247.34</v>
      </c>
      <c r="E135" s="161">
        <v>0</v>
      </c>
      <c r="F135" s="161">
        <v>0</v>
      </c>
      <c r="G135" s="161">
        <v>0</v>
      </c>
      <c r="H135" s="161">
        <v>0</v>
      </c>
      <c r="I135" s="172">
        <f t="shared" si="8"/>
        <v>11107.34</v>
      </c>
      <c r="J135" s="171" t="s">
        <v>229</v>
      </c>
      <c r="K135" s="181"/>
      <c r="L135" s="174">
        <v>43693</v>
      </c>
    </row>
    <row r="136" spans="1:12" ht="25.5" customHeight="1">
      <c r="A136" s="115" t="s">
        <v>236</v>
      </c>
      <c r="B136" s="116">
        <v>2022</v>
      </c>
      <c r="C136" s="161">
        <v>19113.6</v>
      </c>
      <c r="D136" s="161">
        <v>2675.9</v>
      </c>
      <c r="E136" s="161">
        <v>0</v>
      </c>
      <c r="F136" s="161">
        <v>0</v>
      </c>
      <c r="G136" s="161">
        <v>0</v>
      </c>
      <c r="H136" s="161">
        <v>0</v>
      </c>
      <c r="I136" s="172">
        <f t="shared" si="8"/>
        <v>21789.5</v>
      </c>
      <c r="J136" s="178"/>
      <c r="K136" s="181" t="s">
        <v>237</v>
      </c>
      <c r="L136" s="174">
        <v>44714</v>
      </c>
    </row>
    <row r="137" spans="1:12" ht="11.25" customHeight="1">
      <c r="A137" s="184"/>
      <c r="B137" s="185"/>
      <c r="C137" s="186"/>
      <c r="D137" s="186"/>
      <c r="E137" s="186"/>
      <c r="F137" s="186"/>
      <c r="G137" s="186"/>
      <c r="H137" s="186"/>
      <c r="I137" s="187"/>
      <c r="J137" s="188"/>
      <c r="K137" s="189"/>
      <c r="L137" s="190"/>
    </row>
    <row r="138" spans="1:12" ht="21" customHeight="1">
      <c r="A138" s="86" t="s">
        <v>275</v>
      </c>
      <c r="B138" s="19">
        <v>2023</v>
      </c>
      <c r="C138" s="81">
        <v>5069.4</v>
      </c>
      <c r="D138" s="81">
        <v>1288.02</v>
      </c>
      <c r="E138" s="81">
        <v>0</v>
      </c>
      <c r="F138" s="81">
        <v>0</v>
      </c>
      <c r="G138" s="81">
        <v>0</v>
      </c>
      <c r="H138" s="81">
        <v>0</v>
      </c>
      <c r="I138" s="172">
        <f>SUM(C138:H138)</f>
        <v>6357.42</v>
      </c>
      <c r="J138" s="28"/>
      <c r="K138" s="168" t="s">
        <v>276</v>
      </c>
      <c r="L138" s="128">
        <v>45208</v>
      </c>
    </row>
    <row r="139" spans="1:12" s="197" customFormat="1" ht="18.75" customHeight="1">
      <c r="A139" s="115" t="s">
        <v>274</v>
      </c>
      <c r="B139" s="19">
        <v>2023</v>
      </c>
      <c r="C139" s="81">
        <v>5099.4</v>
      </c>
      <c r="D139" s="81">
        <v>1259.55</v>
      </c>
      <c r="E139" s="81">
        <v>0</v>
      </c>
      <c r="F139" s="81">
        <v>0</v>
      </c>
      <c r="G139" s="81">
        <v>0</v>
      </c>
      <c r="H139" s="81">
        <v>0</v>
      </c>
      <c r="I139" s="172">
        <f>SUM(C139:H139)</f>
        <v>6358.95</v>
      </c>
      <c r="J139" s="28"/>
      <c r="K139" s="168" t="s">
        <v>271</v>
      </c>
      <c r="L139" s="128">
        <v>45190</v>
      </c>
    </row>
    <row r="140" spans="1:12" ht="21" customHeight="1">
      <c r="A140" s="115" t="s">
        <v>269</v>
      </c>
      <c r="B140" s="19">
        <v>2023</v>
      </c>
      <c r="C140" s="81">
        <v>4836</v>
      </c>
      <c r="D140" s="81">
        <v>1175.14</v>
      </c>
      <c r="E140" s="81">
        <v>0</v>
      </c>
      <c r="F140" s="81">
        <v>0</v>
      </c>
      <c r="G140" s="81">
        <v>0</v>
      </c>
      <c r="H140" s="81">
        <v>0</v>
      </c>
      <c r="I140" s="172">
        <f>SUM(C140:H140)</f>
        <v>6011.14</v>
      </c>
      <c r="J140" s="28"/>
      <c r="K140" s="168" t="s">
        <v>270</v>
      </c>
      <c r="L140" s="128">
        <v>45145</v>
      </c>
    </row>
    <row r="141" spans="1:12" ht="21" customHeight="1">
      <c r="A141" s="115" t="s">
        <v>290</v>
      </c>
      <c r="B141" s="19">
        <v>2023</v>
      </c>
      <c r="C141" s="81">
        <v>2302.45</v>
      </c>
      <c r="D141" s="81">
        <v>680.55</v>
      </c>
      <c r="E141" s="81">
        <v>0</v>
      </c>
      <c r="F141" s="81">
        <v>0</v>
      </c>
      <c r="G141" s="81">
        <v>0</v>
      </c>
      <c r="H141" s="81">
        <v>0</v>
      </c>
      <c r="I141" s="172">
        <f>SUM(C141:H141)</f>
        <v>2983</v>
      </c>
      <c r="J141" s="28"/>
      <c r="K141" s="168" t="s">
        <v>291</v>
      </c>
      <c r="L141" s="128">
        <v>44992</v>
      </c>
    </row>
    <row r="142" spans="1:12" ht="25.5" customHeight="1">
      <c r="A142" s="115" t="s">
        <v>262</v>
      </c>
      <c r="B142" s="116">
        <v>2023</v>
      </c>
      <c r="C142" s="161">
        <f>302249.11+169641.98+392033.59</f>
        <v>863924.6799999999</v>
      </c>
      <c r="D142" s="161">
        <v>201294.45</v>
      </c>
      <c r="E142" s="161">
        <v>328158.72</v>
      </c>
      <c r="F142" s="161">
        <v>0</v>
      </c>
      <c r="G142" s="161">
        <v>0</v>
      </c>
      <c r="H142" s="161">
        <v>0</v>
      </c>
      <c r="I142" s="172">
        <f>SUM(C142:H142)</f>
        <v>1393377.8499999999</v>
      </c>
      <c r="J142" s="179"/>
      <c r="K142" s="181" t="s">
        <v>261</v>
      </c>
      <c r="L142" s="174">
        <v>45180</v>
      </c>
    </row>
    <row r="143" spans="1:12" ht="25.5" customHeight="1">
      <c r="A143" s="115" t="s">
        <v>279</v>
      </c>
      <c r="B143" s="116">
        <v>2023</v>
      </c>
      <c r="C143" s="161">
        <v>3019.6</v>
      </c>
      <c r="D143" s="161">
        <v>507.29</v>
      </c>
      <c r="E143" s="161">
        <v>0</v>
      </c>
      <c r="F143" s="161">
        <v>0</v>
      </c>
      <c r="G143" s="161">
        <v>0</v>
      </c>
      <c r="H143" s="161">
        <v>0</v>
      </c>
      <c r="I143" s="172">
        <f t="shared" si="8"/>
        <v>3526.89</v>
      </c>
      <c r="J143" s="179"/>
      <c r="K143" s="181" t="s">
        <v>280</v>
      </c>
      <c r="L143" s="174">
        <v>45170</v>
      </c>
    </row>
    <row r="144" spans="1:12" ht="25.5" customHeight="1">
      <c r="A144" s="115" t="s">
        <v>259</v>
      </c>
      <c r="B144" s="116">
        <v>2023</v>
      </c>
      <c r="C144" s="161">
        <v>5069.4</v>
      </c>
      <c r="D144" s="161">
        <v>1018.95</v>
      </c>
      <c r="E144" s="161">
        <v>0</v>
      </c>
      <c r="F144" s="161">
        <v>0</v>
      </c>
      <c r="G144" s="161">
        <v>0</v>
      </c>
      <c r="H144" s="161">
        <v>0</v>
      </c>
      <c r="I144" s="172">
        <f t="shared" si="8"/>
        <v>6088.349999999999</v>
      </c>
      <c r="J144" s="178"/>
      <c r="K144" s="181" t="s">
        <v>255</v>
      </c>
      <c r="L144" s="174">
        <v>44895</v>
      </c>
    </row>
    <row r="145" spans="1:12" ht="36" customHeight="1">
      <c r="A145" s="115" t="s">
        <v>256</v>
      </c>
      <c r="B145" s="116">
        <v>2023</v>
      </c>
      <c r="C145" s="161">
        <v>329489</v>
      </c>
      <c r="D145" s="161">
        <v>101153.12</v>
      </c>
      <c r="E145" s="161">
        <v>0</v>
      </c>
      <c r="F145" s="161">
        <v>0</v>
      </c>
      <c r="G145" s="161">
        <v>0</v>
      </c>
      <c r="H145" s="161">
        <v>0</v>
      </c>
      <c r="I145" s="172">
        <f t="shared" si="8"/>
        <v>430642.12</v>
      </c>
      <c r="J145" s="178"/>
      <c r="K145" s="181" t="s">
        <v>257</v>
      </c>
      <c r="L145" s="174">
        <v>45075</v>
      </c>
    </row>
    <row r="146" spans="1:12" ht="25.5" customHeight="1">
      <c r="A146" s="115" t="s">
        <v>252</v>
      </c>
      <c r="B146" s="116">
        <v>2023</v>
      </c>
      <c r="C146" s="161">
        <v>12048.71</v>
      </c>
      <c r="D146" s="161">
        <v>6100.29</v>
      </c>
      <c r="E146" s="161">
        <v>0</v>
      </c>
      <c r="F146" s="161">
        <v>0</v>
      </c>
      <c r="G146" s="161">
        <v>0</v>
      </c>
      <c r="H146" s="161">
        <v>0</v>
      </c>
      <c r="I146" s="172">
        <f t="shared" si="8"/>
        <v>18149</v>
      </c>
      <c r="J146" s="178"/>
      <c r="K146" s="181" t="s">
        <v>251</v>
      </c>
      <c r="L146" s="174">
        <v>44970</v>
      </c>
    </row>
    <row r="147" spans="1:12" ht="25.5" customHeight="1">
      <c r="A147" s="115" t="s">
        <v>252</v>
      </c>
      <c r="B147" s="116">
        <v>2023</v>
      </c>
      <c r="C147" s="161">
        <v>12048.71</v>
      </c>
      <c r="D147" s="161">
        <v>6100.29</v>
      </c>
      <c r="E147" s="161">
        <v>0</v>
      </c>
      <c r="F147" s="161">
        <v>0</v>
      </c>
      <c r="G147" s="161">
        <v>0</v>
      </c>
      <c r="H147" s="161">
        <v>0</v>
      </c>
      <c r="I147" s="172">
        <v>4636.6</v>
      </c>
      <c r="J147" s="178"/>
      <c r="K147" s="181" t="s">
        <v>267</v>
      </c>
      <c r="L147" s="174">
        <v>45111</v>
      </c>
    </row>
    <row r="148" spans="1:12" ht="25.5" customHeight="1">
      <c r="A148" s="115" t="s">
        <v>272</v>
      </c>
      <c r="B148" s="116">
        <v>2023</v>
      </c>
      <c r="C148" s="161">
        <v>2264.7</v>
      </c>
      <c r="D148" s="161">
        <v>720.17</v>
      </c>
      <c r="E148" s="161">
        <v>0</v>
      </c>
      <c r="F148" s="161">
        <v>0</v>
      </c>
      <c r="G148" s="161">
        <v>0</v>
      </c>
      <c r="H148" s="161">
        <v>0</v>
      </c>
      <c r="I148" s="172">
        <v>4636.6</v>
      </c>
      <c r="J148" s="178"/>
      <c r="K148" s="181" t="s">
        <v>273</v>
      </c>
      <c r="L148" s="174">
        <v>45215</v>
      </c>
    </row>
    <row r="149" spans="1:12" ht="25.5" customHeight="1">
      <c r="A149" s="115" t="s">
        <v>263</v>
      </c>
      <c r="B149" s="116">
        <v>2023</v>
      </c>
      <c r="C149" s="161">
        <v>2977.45</v>
      </c>
      <c r="D149" s="161">
        <v>473.4</v>
      </c>
      <c r="E149" s="161">
        <v>0</v>
      </c>
      <c r="F149" s="161">
        <v>0</v>
      </c>
      <c r="G149" s="161">
        <v>0</v>
      </c>
      <c r="H149" s="161">
        <v>0</v>
      </c>
      <c r="I149" s="172">
        <f t="shared" si="8"/>
        <v>3450.85</v>
      </c>
      <c r="J149" s="178"/>
      <c r="K149" s="181" t="s">
        <v>268</v>
      </c>
      <c r="L149" s="174">
        <v>43479</v>
      </c>
    </row>
    <row r="150" spans="1:12" ht="25.5" customHeight="1">
      <c r="A150" s="115" t="s">
        <v>263</v>
      </c>
      <c r="B150" s="116">
        <v>2023</v>
      </c>
      <c r="C150" s="161">
        <v>3839.15</v>
      </c>
      <c r="D150" s="161">
        <v>1766.01</v>
      </c>
      <c r="E150" s="161">
        <v>0</v>
      </c>
      <c r="F150" s="161">
        <v>0</v>
      </c>
      <c r="G150" s="161">
        <v>0</v>
      </c>
      <c r="H150" s="161">
        <v>0</v>
      </c>
      <c r="I150" s="172">
        <f t="shared" si="8"/>
        <v>5605.16</v>
      </c>
      <c r="J150" s="178"/>
      <c r="K150" s="181" t="s">
        <v>266</v>
      </c>
      <c r="L150" s="174">
        <v>45198</v>
      </c>
    </row>
    <row r="151" spans="1:12" ht="25.5" customHeight="1">
      <c r="A151" s="115" t="s">
        <v>264</v>
      </c>
      <c r="B151" s="116">
        <v>2023</v>
      </c>
      <c r="C151" s="161">
        <v>1942.8</v>
      </c>
      <c r="D151" s="161">
        <v>563.61</v>
      </c>
      <c r="E151" s="161">
        <v>0</v>
      </c>
      <c r="F151" s="161">
        <v>0</v>
      </c>
      <c r="G151" s="161">
        <v>0</v>
      </c>
      <c r="H151" s="161">
        <v>0</v>
      </c>
      <c r="I151" s="172">
        <f>SUM(C151:H151)</f>
        <v>2506.41</v>
      </c>
      <c r="J151" s="178"/>
      <c r="K151" s="181" t="s">
        <v>265</v>
      </c>
      <c r="L151" s="174">
        <v>45103</v>
      </c>
    </row>
    <row r="152" spans="1:12" ht="25.5" customHeight="1">
      <c r="A152" s="115" t="s">
        <v>253</v>
      </c>
      <c r="B152" s="116">
        <v>2023</v>
      </c>
      <c r="C152" s="161">
        <v>2752.35</v>
      </c>
      <c r="D152" s="161">
        <v>1216.65</v>
      </c>
      <c r="E152" s="161">
        <v>0</v>
      </c>
      <c r="F152" s="161">
        <v>0</v>
      </c>
      <c r="G152" s="161">
        <v>0</v>
      </c>
      <c r="H152" s="161">
        <v>0</v>
      </c>
      <c r="I152" s="172">
        <f t="shared" si="8"/>
        <v>3969</v>
      </c>
      <c r="J152" s="178"/>
      <c r="K152" s="181" t="s">
        <v>254</v>
      </c>
      <c r="L152" s="174">
        <v>44971</v>
      </c>
    </row>
    <row r="153" spans="1:12" ht="25.5" customHeight="1">
      <c r="A153" s="115" t="s">
        <v>253</v>
      </c>
      <c r="B153" s="116">
        <v>2023</v>
      </c>
      <c r="C153" s="161">
        <v>6198.85</v>
      </c>
      <c r="D153" s="161">
        <v>2898.1</v>
      </c>
      <c r="E153" s="161">
        <v>0</v>
      </c>
      <c r="F153" s="161">
        <v>0</v>
      </c>
      <c r="G153" s="161">
        <v>0</v>
      </c>
      <c r="H153" s="161">
        <v>0</v>
      </c>
      <c r="I153" s="172">
        <f>SUM(C153:H153)</f>
        <v>9096.95</v>
      </c>
      <c r="J153" s="178"/>
      <c r="K153" s="181" t="s">
        <v>258</v>
      </c>
      <c r="L153" s="174">
        <v>45040</v>
      </c>
    </row>
    <row r="154" spans="1:12" ht="25.5" customHeight="1">
      <c r="A154" s="115" t="s">
        <v>248</v>
      </c>
      <c r="B154" s="116">
        <v>2023</v>
      </c>
      <c r="C154" s="161">
        <v>253.47</v>
      </c>
      <c r="D154" s="161">
        <v>40.24</v>
      </c>
      <c r="E154" s="161">
        <v>0</v>
      </c>
      <c r="F154" s="161">
        <v>0</v>
      </c>
      <c r="G154" s="161">
        <v>0</v>
      </c>
      <c r="H154" s="161">
        <v>0</v>
      </c>
      <c r="I154" s="172">
        <f>SUM(C154:H154)</f>
        <v>293.71</v>
      </c>
      <c r="J154" s="178"/>
      <c r="K154" s="181" t="s">
        <v>249</v>
      </c>
      <c r="L154" s="174">
        <v>44910</v>
      </c>
    </row>
    <row r="155" spans="1:12" ht="11.25" customHeight="1">
      <c r="A155" s="77"/>
      <c r="B155" s="78"/>
      <c r="C155" s="153"/>
      <c r="D155" s="153"/>
      <c r="E155" s="153"/>
      <c r="F155" s="153"/>
      <c r="G155" s="153"/>
      <c r="H155" s="153"/>
      <c r="I155" s="154"/>
      <c r="J155" s="198"/>
      <c r="K155" s="199"/>
      <c r="L155" s="200"/>
    </row>
    <row r="156" spans="1:12" ht="33" customHeight="1">
      <c r="A156" s="115" t="s">
        <v>295</v>
      </c>
      <c r="B156" s="116">
        <v>2024</v>
      </c>
      <c r="C156" s="161">
        <v>448.01</v>
      </c>
      <c r="D156" s="161">
        <v>0</v>
      </c>
      <c r="E156" s="161">
        <v>0</v>
      </c>
      <c r="F156" s="161">
        <v>0</v>
      </c>
      <c r="G156" s="161">
        <v>0</v>
      </c>
      <c r="H156" s="161">
        <v>0</v>
      </c>
      <c r="I156" s="172">
        <f aca="true" t="shared" si="9" ref="I156:I165">SUM(C156:H156)</f>
        <v>448.01</v>
      </c>
      <c r="J156" s="178"/>
      <c r="K156" s="181" t="s">
        <v>271</v>
      </c>
      <c r="L156" s="174">
        <v>45427</v>
      </c>
    </row>
    <row r="157" spans="1:12" s="197" customFormat="1" ht="27" customHeight="1">
      <c r="A157" s="22" t="s">
        <v>292</v>
      </c>
      <c r="B157" s="19">
        <v>2024</v>
      </c>
      <c r="C157" s="81">
        <v>5018.72</v>
      </c>
      <c r="D157" s="81">
        <v>644.4</v>
      </c>
      <c r="E157" s="81">
        <v>0</v>
      </c>
      <c r="F157" s="81">
        <v>0</v>
      </c>
      <c r="G157" s="81">
        <v>0</v>
      </c>
      <c r="H157" s="81">
        <v>0</v>
      </c>
      <c r="I157" s="172">
        <f t="shared" si="9"/>
        <v>5663.12</v>
      </c>
      <c r="J157" s="28"/>
      <c r="K157" s="168" t="s">
        <v>293</v>
      </c>
      <c r="L157" s="128">
        <v>45350</v>
      </c>
    </row>
    <row r="158" spans="1:12" ht="25.5" customHeight="1">
      <c r="A158" s="115" t="s">
        <v>278</v>
      </c>
      <c r="B158" s="116">
        <v>2024</v>
      </c>
      <c r="C158" s="161">
        <v>2606.4</v>
      </c>
      <c r="D158" s="161">
        <v>284.66</v>
      </c>
      <c r="E158" s="161">
        <v>0</v>
      </c>
      <c r="F158" s="161">
        <v>0</v>
      </c>
      <c r="G158" s="161">
        <v>0</v>
      </c>
      <c r="H158" s="161">
        <v>0</v>
      </c>
      <c r="I158" s="172">
        <f t="shared" si="9"/>
        <v>2891.06</v>
      </c>
      <c r="J158" s="179"/>
      <c r="K158" s="181" t="s">
        <v>277</v>
      </c>
      <c r="L158" s="174">
        <v>45236</v>
      </c>
    </row>
    <row r="159" spans="1:12" ht="25.5" customHeight="1">
      <c r="A159" s="115" t="s">
        <v>282</v>
      </c>
      <c r="B159" s="116">
        <v>2024</v>
      </c>
      <c r="C159" s="161">
        <v>3364.5</v>
      </c>
      <c r="D159" s="161">
        <v>389.72</v>
      </c>
      <c r="E159" s="161">
        <v>0</v>
      </c>
      <c r="F159" s="161">
        <v>0</v>
      </c>
      <c r="G159" s="161">
        <v>0</v>
      </c>
      <c r="H159" s="161">
        <v>0</v>
      </c>
      <c r="I159" s="172">
        <f t="shared" si="9"/>
        <v>3754.2200000000003</v>
      </c>
      <c r="J159" s="179"/>
      <c r="K159" s="181" t="s">
        <v>284</v>
      </c>
      <c r="L159" s="174">
        <v>43397</v>
      </c>
    </row>
    <row r="160" spans="1:12" ht="25.5" customHeight="1">
      <c r="A160" s="115" t="s">
        <v>283</v>
      </c>
      <c r="B160" s="116">
        <v>2024</v>
      </c>
      <c r="C160" s="161">
        <v>194.28</v>
      </c>
      <c r="D160" s="161">
        <v>61.92</v>
      </c>
      <c r="E160" s="161">
        <v>0</v>
      </c>
      <c r="F160" s="161">
        <v>0</v>
      </c>
      <c r="G160" s="161">
        <v>0</v>
      </c>
      <c r="H160" s="161">
        <v>0</v>
      </c>
      <c r="I160" s="172">
        <f t="shared" si="9"/>
        <v>256.2</v>
      </c>
      <c r="J160" s="179"/>
      <c r="K160" s="181" t="s">
        <v>285</v>
      </c>
      <c r="L160" s="174">
        <v>45196</v>
      </c>
    </row>
    <row r="161" spans="1:12" ht="25.5" customHeight="1">
      <c r="A161" s="115" t="s">
        <v>296</v>
      </c>
      <c r="B161" s="116">
        <v>2024</v>
      </c>
      <c r="C161" s="161">
        <v>1509.8</v>
      </c>
      <c r="D161" s="161">
        <v>596.37</v>
      </c>
      <c r="E161" s="161">
        <v>0</v>
      </c>
      <c r="F161" s="161">
        <v>0</v>
      </c>
      <c r="G161" s="161">
        <v>0</v>
      </c>
      <c r="H161" s="161">
        <v>0</v>
      </c>
      <c r="I161" s="172">
        <f t="shared" si="9"/>
        <v>2106.17</v>
      </c>
      <c r="J161" s="179"/>
      <c r="K161" s="181" t="s">
        <v>297</v>
      </c>
      <c r="L161" s="174">
        <v>45415</v>
      </c>
    </row>
    <row r="162" spans="1:12" ht="25.5" customHeight="1">
      <c r="A162" s="115" t="s">
        <v>296</v>
      </c>
      <c r="B162" s="116">
        <v>2024</v>
      </c>
      <c r="C162" s="161">
        <v>1509.8</v>
      </c>
      <c r="D162" s="161">
        <v>596.37</v>
      </c>
      <c r="E162" s="161">
        <v>0</v>
      </c>
      <c r="F162" s="161">
        <v>0</v>
      </c>
      <c r="G162" s="161">
        <v>0</v>
      </c>
      <c r="H162" s="161">
        <v>0</v>
      </c>
      <c r="I162" s="172">
        <f>SUM(C162:H162)</f>
        <v>2106.17</v>
      </c>
      <c r="J162" s="179"/>
      <c r="K162" s="181" t="s">
        <v>298</v>
      </c>
      <c r="L162" s="174">
        <v>45425</v>
      </c>
    </row>
    <row r="163" spans="1:12" ht="23.25" customHeight="1">
      <c r="A163" s="115" t="s">
        <v>286</v>
      </c>
      <c r="B163" s="116">
        <v>2024</v>
      </c>
      <c r="C163" s="161">
        <v>7216.5</v>
      </c>
      <c r="D163" s="161">
        <v>181.85</v>
      </c>
      <c r="E163" s="161">
        <v>0</v>
      </c>
      <c r="F163" s="161">
        <v>0</v>
      </c>
      <c r="G163" s="161">
        <v>0</v>
      </c>
      <c r="H163" s="161">
        <v>0</v>
      </c>
      <c r="I163" s="172">
        <f t="shared" si="9"/>
        <v>7398.35</v>
      </c>
      <c r="J163" s="179"/>
      <c r="K163" s="181" t="s">
        <v>287</v>
      </c>
      <c r="L163" s="174">
        <v>45320</v>
      </c>
    </row>
    <row r="164" spans="1:12" ht="23.25" customHeight="1">
      <c r="A164" s="115" t="s">
        <v>299</v>
      </c>
      <c r="B164" s="116">
        <v>2024</v>
      </c>
      <c r="C164" s="161">
        <v>2674.7</v>
      </c>
      <c r="D164" s="161">
        <v>1267.63</v>
      </c>
      <c r="E164" s="161">
        <v>0</v>
      </c>
      <c r="F164" s="161">
        <v>0</v>
      </c>
      <c r="G164" s="161">
        <v>0</v>
      </c>
      <c r="H164" s="161">
        <v>0</v>
      </c>
      <c r="I164" s="172">
        <f t="shared" si="9"/>
        <v>3942.33</v>
      </c>
      <c r="J164" s="179"/>
      <c r="K164" s="181" t="s">
        <v>300</v>
      </c>
      <c r="L164" s="174">
        <v>45343</v>
      </c>
    </row>
    <row r="165" spans="1:12" ht="23.25" customHeight="1">
      <c r="A165" s="115" t="s">
        <v>288</v>
      </c>
      <c r="B165" s="116">
        <v>2024</v>
      </c>
      <c r="C165" s="161">
        <v>9600.24</v>
      </c>
      <c r="D165" s="161">
        <v>2029.68</v>
      </c>
      <c r="E165" s="161">
        <v>0</v>
      </c>
      <c r="F165" s="161">
        <v>0</v>
      </c>
      <c r="G165" s="161">
        <v>0</v>
      </c>
      <c r="H165" s="161">
        <v>0</v>
      </c>
      <c r="I165" s="172">
        <f t="shared" si="9"/>
        <v>11629.92</v>
      </c>
      <c r="J165" s="179"/>
      <c r="K165" s="181" t="s">
        <v>289</v>
      </c>
      <c r="L165" s="174">
        <v>45307</v>
      </c>
    </row>
    <row r="166" spans="1:12" ht="11.25" customHeight="1">
      <c r="A166" s="191"/>
      <c r="B166" s="185"/>
      <c r="C166" s="186"/>
      <c r="D166" s="186"/>
      <c r="E166" s="186"/>
      <c r="F166" s="186"/>
      <c r="G166" s="186"/>
      <c r="H166" s="186"/>
      <c r="I166" s="187"/>
      <c r="J166" s="188"/>
      <c r="K166" s="189"/>
      <c r="L166" s="190"/>
    </row>
    <row r="167" spans="1:12" ht="11.25" customHeight="1">
      <c r="A167" s="115"/>
      <c r="B167" s="116"/>
      <c r="C167" s="161"/>
      <c r="D167" s="161"/>
      <c r="E167" s="161"/>
      <c r="F167" s="161"/>
      <c r="G167" s="161"/>
      <c r="H167" s="161"/>
      <c r="I167" s="172"/>
      <c r="J167" s="178"/>
      <c r="K167" s="181"/>
      <c r="L167" s="174"/>
    </row>
    <row r="168" spans="1:12" ht="12" thickBot="1">
      <c r="A168" s="50" t="s">
        <v>30</v>
      </c>
      <c r="B168" s="192"/>
      <c r="C168" s="193">
        <f aca="true" t="shared" si="10" ref="C168:I168">SUM(C5:C10)</f>
        <v>55847.350000000006</v>
      </c>
      <c r="D168" s="193">
        <f t="shared" si="10"/>
        <v>1893.6999999999998</v>
      </c>
      <c r="E168" s="193">
        <f t="shared" si="10"/>
        <v>8916.21</v>
      </c>
      <c r="F168" s="193">
        <f t="shared" si="10"/>
        <v>0</v>
      </c>
      <c r="G168" s="193">
        <f t="shared" si="10"/>
        <v>0</v>
      </c>
      <c r="H168" s="193">
        <f t="shared" si="10"/>
        <v>0</v>
      </c>
      <c r="I168" s="193">
        <f t="shared" si="10"/>
        <v>66657.26000000001</v>
      </c>
      <c r="J168" s="194"/>
      <c r="K168" s="195"/>
      <c r="L168" s="196"/>
    </row>
    <row r="169" ht="12" thickBot="1">
      <c r="A169" s="7"/>
    </row>
    <row r="170" spans="1:12" ht="12" thickBot="1">
      <c r="A170" s="8" t="s">
        <v>27</v>
      </c>
      <c r="B170" s="13"/>
      <c r="C170" s="74">
        <f aca="true" t="shared" si="11" ref="C170:I170">SUM(C12:C16)</f>
        <v>9448.29</v>
      </c>
      <c r="D170" s="74">
        <f t="shared" si="11"/>
        <v>409.78</v>
      </c>
      <c r="E170" s="74">
        <f t="shared" si="11"/>
        <v>1651.67</v>
      </c>
      <c r="F170" s="74">
        <f t="shared" si="11"/>
        <v>0</v>
      </c>
      <c r="G170" s="74">
        <f t="shared" si="11"/>
        <v>0</v>
      </c>
      <c r="H170" s="74">
        <f t="shared" si="11"/>
        <v>0</v>
      </c>
      <c r="I170" s="74">
        <f t="shared" si="11"/>
        <v>11509.740000000002</v>
      </c>
      <c r="J170" s="14"/>
      <c r="K170" s="108"/>
      <c r="L170" s="15"/>
    </row>
    <row r="171" ht="12" thickBot="1"/>
    <row r="172" spans="1:12" ht="12" thickBot="1">
      <c r="A172" s="8" t="s">
        <v>1</v>
      </c>
      <c r="B172" s="13"/>
      <c r="C172" s="74">
        <f aca="true" t="shared" si="12" ref="C172:I172">SUM(C18:C31)</f>
        <v>50592.600000000006</v>
      </c>
      <c r="D172" s="74">
        <f t="shared" si="12"/>
        <v>2227.05</v>
      </c>
      <c r="E172" s="74">
        <f t="shared" si="12"/>
        <v>4473.38</v>
      </c>
      <c r="F172" s="74">
        <f t="shared" si="12"/>
        <v>0</v>
      </c>
      <c r="G172" s="74">
        <f t="shared" si="12"/>
        <v>0</v>
      </c>
      <c r="H172" s="74">
        <f t="shared" si="12"/>
        <v>0</v>
      </c>
      <c r="I172" s="74">
        <f t="shared" si="12"/>
        <v>57293.029999999984</v>
      </c>
      <c r="J172" s="14"/>
      <c r="K172" s="108"/>
      <c r="L172" s="15"/>
    </row>
    <row r="173" ht="12" thickBot="1"/>
    <row r="174" spans="1:12" ht="12" thickBot="1">
      <c r="A174" s="8" t="s">
        <v>53</v>
      </c>
      <c r="B174" s="13"/>
      <c r="C174" s="74">
        <f aca="true" t="shared" si="13" ref="C174:I174">SUM(C33:C39)</f>
        <v>768458.02</v>
      </c>
      <c r="D174" s="74">
        <f t="shared" si="13"/>
        <v>250.33</v>
      </c>
      <c r="E174" s="74">
        <f t="shared" si="13"/>
        <v>1917.1</v>
      </c>
      <c r="F174" s="74">
        <f t="shared" si="13"/>
        <v>0</v>
      </c>
      <c r="G174" s="74">
        <f t="shared" si="13"/>
        <v>0</v>
      </c>
      <c r="H174" s="74">
        <f t="shared" si="13"/>
        <v>0</v>
      </c>
      <c r="I174" s="74">
        <f t="shared" si="13"/>
        <v>770625.45</v>
      </c>
      <c r="J174" s="14"/>
      <c r="K174" s="108"/>
      <c r="L174" s="15"/>
    </row>
    <row r="175" ht="12" thickBot="1"/>
    <row r="176" spans="1:12" ht="12" thickBot="1">
      <c r="A176" s="8" t="s">
        <v>70</v>
      </c>
      <c r="B176" s="13"/>
      <c r="C176" s="74">
        <f aca="true" t="shared" si="14" ref="C176:I176">SUM(C41:C44)</f>
        <v>21514.96</v>
      </c>
      <c r="D176" s="74">
        <f t="shared" si="14"/>
        <v>4666.780000000001</v>
      </c>
      <c r="E176" s="74">
        <f t="shared" si="14"/>
        <v>2764.24</v>
      </c>
      <c r="F176" s="74">
        <f t="shared" si="14"/>
        <v>0</v>
      </c>
      <c r="G176" s="74">
        <f t="shared" si="14"/>
        <v>0</v>
      </c>
      <c r="H176" s="74">
        <f t="shared" si="14"/>
        <v>0</v>
      </c>
      <c r="I176" s="74">
        <f t="shared" si="14"/>
        <v>28945.98</v>
      </c>
      <c r="J176" s="14"/>
      <c r="K176" s="108"/>
      <c r="L176" s="15"/>
    </row>
    <row r="177" ht="12" thickBot="1"/>
    <row r="178" spans="1:12" ht="12" thickBot="1">
      <c r="A178" s="8" t="s">
        <v>81</v>
      </c>
      <c r="B178" s="73"/>
      <c r="C178" s="74">
        <f aca="true" t="shared" si="15" ref="C178:I178">SUM(C46:C48)</f>
        <v>199156.55999999997</v>
      </c>
      <c r="D178" s="74">
        <f t="shared" si="15"/>
        <v>1964.0800000000002</v>
      </c>
      <c r="E178" s="74">
        <f t="shared" si="15"/>
        <v>24049.670000000002</v>
      </c>
      <c r="F178" s="74">
        <f t="shared" si="15"/>
        <v>0</v>
      </c>
      <c r="G178" s="74">
        <f t="shared" si="15"/>
        <v>0</v>
      </c>
      <c r="H178" s="74">
        <f t="shared" si="15"/>
        <v>0</v>
      </c>
      <c r="I178" s="74">
        <f t="shared" si="15"/>
        <v>225170.31</v>
      </c>
      <c r="J178" s="14"/>
      <c r="K178" s="108"/>
      <c r="L178" s="15"/>
    </row>
    <row r="179" ht="12" thickBot="1"/>
    <row r="180" spans="1:12" ht="12" thickBot="1">
      <c r="A180" s="8" t="s">
        <v>88</v>
      </c>
      <c r="B180" s="73"/>
      <c r="C180" s="74">
        <f aca="true" t="shared" si="16" ref="C180:I180">SUM(C50:C58)</f>
        <v>249270.74</v>
      </c>
      <c r="D180" s="74">
        <f t="shared" si="16"/>
        <v>23513.11</v>
      </c>
      <c r="E180" s="74">
        <f t="shared" si="16"/>
        <v>20115.29</v>
      </c>
      <c r="F180" s="74">
        <f t="shared" si="16"/>
        <v>25994.25</v>
      </c>
      <c r="G180" s="74">
        <f t="shared" si="16"/>
        <v>2027.55</v>
      </c>
      <c r="H180" s="74">
        <f t="shared" si="16"/>
        <v>11348.15</v>
      </c>
      <c r="I180" s="74">
        <f t="shared" si="16"/>
        <v>332269.09</v>
      </c>
      <c r="J180" s="14"/>
      <c r="K180" s="108"/>
      <c r="L180" s="15"/>
    </row>
    <row r="181" ht="12" thickBot="1"/>
    <row r="182" spans="1:12" ht="12" thickBot="1">
      <c r="A182" s="8" t="s">
        <v>107</v>
      </c>
      <c r="B182" s="73"/>
      <c r="C182" s="74">
        <f aca="true" t="shared" si="17" ref="C182:I182">SUM(C60:C63)</f>
        <v>8343.86</v>
      </c>
      <c r="D182" s="74">
        <f t="shared" si="17"/>
        <v>567.99</v>
      </c>
      <c r="E182" s="74">
        <f t="shared" si="17"/>
        <v>79271.5</v>
      </c>
      <c r="F182" s="74">
        <f t="shared" si="17"/>
        <v>0</v>
      </c>
      <c r="G182" s="74">
        <f t="shared" si="17"/>
        <v>0</v>
      </c>
      <c r="H182" s="74">
        <f t="shared" si="17"/>
        <v>0</v>
      </c>
      <c r="I182" s="74">
        <f t="shared" si="17"/>
        <v>88183.34999999999</v>
      </c>
      <c r="J182" s="14"/>
      <c r="K182" s="108"/>
      <c r="L182" s="15"/>
    </row>
    <row r="183" ht="12" thickBot="1"/>
    <row r="184" spans="1:12" ht="12" thickBot="1">
      <c r="A184" s="8" t="s">
        <v>116</v>
      </c>
      <c r="B184" s="73"/>
      <c r="C184" s="74">
        <f aca="true" t="shared" si="18" ref="C184:I184">SUM(C65:C68)</f>
        <v>97990.82999999999</v>
      </c>
      <c r="D184" s="74">
        <f t="shared" si="18"/>
        <v>6650.109999999999</v>
      </c>
      <c r="E184" s="74">
        <f t="shared" si="18"/>
        <v>0</v>
      </c>
      <c r="F184" s="74">
        <f t="shared" si="18"/>
        <v>0</v>
      </c>
      <c r="G184" s="74">
        <f t="shared" si="18"/>
        <v>0</v>
      </c>
      <c r="H184" s="74">
        <f t="shared" si="18"/>
        <v>0</v>
      </c>
      <c r="I184" s="74">
        <f t="shared" si="18"/>
        <v>104640.94</v>
      </c>
      <c r="J184" s="14"/>
      <c r="K184" s="108"/>
      <c r="L184" s="15"/>
    </row>
    <row r="185" ht="12" thickBot="1"/>
    <row r="186" spans="1:12" ht="12" thickBot="1">
      <c r="A186" s="8" t="s">
        <v>125</v>
      </c>
      <c r="B186" s="73"/>
      <c r="C186" s="74">
        <f aca="true" t="shared" si="19" ref="C186:I186">SUM(C70:C73)</f>
        <v>21884.030000000002</v>
      </c>
      <c r="D186" s="74">
        <f t="shared" si="19"/>
        <v>1498.7100000000007</v>
      </c>
      <c r="E186" s="74">
        <f t="shared" si="19"/>
        <v>0</v>
      </c>
      <c r="F186" s="74">
        <f t="shared" si="19"/>
        <v>0</v>
      </c>
      <c r="G186" s="74">
        <f t="shared" si="19"/>
        <v>0</v>
      </c>
      <c r="H186" s="74">
        <f t="shared" si="19"/>
        <v>0</v>
      </c>
      <c r="I186" s="74">
        <f t="shared" si="19"/>
        <v>23382.740000000005</v>
      </c>
      <c r="J186" s="14"/>
      <c r="K186" s="108"/>
      <c r="L186" s="15"/>
    </row>
    <row r="187" spans="3:12" ht="12" thickBot="1">
      <c r="C187" s="164"/>
      <c r="L187" s="60"/>
    </row>
    <row r="188" spans="1:12" ht="12" thickBot="1">
      <c r="A188" s="8" t="s">
        <v>132</v>
      </c>
      <c r="B188" s="73"/>
      <c r="C188" s="74">
        <f aca="true" t="shared" si="20" ref="C188:I188">SUM(C75:C76)</f>
        <v>468553.3</v>
      </c>
      <c r="D188" s="74">
        <f t="shared" si="20"/>
        <v>15634.04</v>
      </c>
      <c r="E188" s="74">
        <f t="shared" si="20"/>
        <v>0</v>
      </c>
      <c r="F188" s="74">
        <f t="shared" si="20"/>
        <v>0</v>
      </c>
      <c r="G188" s="74">
        <f t="shared" si="20"/>
        <v>0</v>
      </c>
      <c r="H188" s="74">
        <f t="shared" si="20"/>
        <v>0</v>
      </c>
      <c r="I188" s="74">
        <f t="shared" si="20"/>
        <v>484187.34</v>
      </c>
      <c r="J188" s="14"/>
      <c r="K188" s="108"/>
      <c r="L188" s="15"/>
    </row>
    <row r="189" ht="12" thickBot="1"/>
    <row r="190" spans="1:12" ht="12" thickBot="1">
      <c r="A190" s="8" t="s">
        <v>141</v>
      </c>
      <c r="B190" s="73"/>
      <c r="C190" s="74">
        <f aca="true" t="shared" si="21" ref="C190:I190">SUM(C78:C87)</f>
        <v>2292539.4800000004</v>
      </c>
      <c r="D190" s="74">
        <f t="shared" si="21"/>
        <v>336098.73</v>
      </c>
      <c r="E190" s="74">
        <f t="shared" si="21"/>
        <v>17543.79</v>
      </c>
      <c r="F190" s="74">
        <f t="shared" si="21"/>
        <v>0</v>
      </c>
      <c r="G190" s="74">
        <f t="shared" si="21"/>
        <v>0</v>
      </c>
      <c r="H190" s="74">
        <f t="shared" si="21"/>
        <v>0</v>
      </c>
      <c r="I190" s="74">
        <f t="shared" si="21"/>
        <v>2646181.9999999995</v>
      </c>
      <c r="J190" s="14"/>
      <c r="K190" s="108"/>
      <c r="L190" s="15"/>
    </row>
    <row r="191" ht="12" thickBot="1"/>
    <row r="192" spans="1:12" ht="12" thickBot="1">
      <c r="A192" s="8" t="s">
        <v>160</v>
      </c>
      <c r="B192" s="73"/>
      <c r="C192" s="74">
        <f aca="true" t="shared" si="22" ref="C192:I192">SUM(C89:C101)</f>
        <v>4243324.139999999</v>
      </c>
      <c r="D192" s="74">
        <f t="shared" si="22"/>
        <v>1410713.52</v>
      </c>
      <c r="E192" s="74">
        <f t="shared" si="22"/>
        <v>933191.55</v>
      </c>
      <c r="F192" s="74">
        <f t="shared" si="22"/>
        <v>0</v>
      </c>
      <c r="G192" s="74">
        <f t="shared" si="22"/>
        <v>0</v>
      </c>
      <c r="H192" s="74">
        <f t="shared" si="22"/>
        <v>0</v>
      </c>
      <c r="I192" s="74">
        <f t="shared" si="22"/>
        <v>6587229.21</v>
      </c>
      <c r="J192" s="14"/>
      <c r="K192" s="108"/>
      <c r="L192" s="15"/>
    </row>
    <row r="193" ht="12" thickBot="1"/>
    <row r="194" spans="1:12" ht="12" thickBot="1">
      <c r="A194" s="8" t="s">
        <v>186</v>
      </c>
      <c r="B194" s="73"/>
      <c r="C194" s="74">
        <f aca="true" t="shared" si="23" ref="C194:I194">SUM(C103:C108)</f>
        <v>1643531.57</v>
      </c>
      <c r="D194" s="74">
        <f t="shared" si="23"/>
        <v>153748.58000000002</v>
      </c>
      <c r="E194" s="74">
        <f t="shared" si="23"/>
        <v>294115.55</v>
      </c>
      <c r="F194" s="74">
        <f t="shared" si="23"/>
        <v>0</v>
      </c>
      <c r="G194" s="74">
        <f t="shared" si="23"/>
        <v>0</v>
      </c>
      <c r="H194" s="74">
        <f t="shared" si="23"/>
        <v>0</v>
      </c>
      <c r="I194" s="74">
        <f t="shared" si="23"/>
        <v>2091395.7</v>
      </c>
      <c r="J194" s="14"/>
      <c r="K194" s="108"/>
      <c r="L194" s="15"/>
    </row>
    <row r="195" ht="12" thickBot="1"/>
    <row r="196" spans="1:12" ht="12" thickBot="1">
      <c r="A196" s="8" t="s">
        <v>198</v>
      </c>
      <c r="B196" s="73"/>
      <c r="C196" s="74">
        <f aca="true" t="shared" si="24" ref="C196:I196">SUM(C110:C123)</f>
        <v>964849.3599999999</v>
      </c>
      <c r="D196" s="74">
        <f t="shared" si="24"/>
        <v>119679.98</v>
      </c>
      <c r="E196" s="74">
        <f t="shared" si="24"/>
        <v>368499.02</v>
      </c>
      <c r="F196" s="74">
        <f t="shared" si="24"/>
        <v>0</v>
      </c>
      <c r="G196" s="74">
        <f t="shared" si="24"/>
        <v>0</v>
      </c>
      <c r="H196" s="74">
        <f t="shared" si="24"/>
        <v>0</v>
      </c>
      <c r="I196" s="74">
        <f t="shared" si="24"/>
        <v>1453028.3599999994</v>
      </c>
      <c r="J196" s="14"/>
      <c r="K196" s="108"/>
      <c r="L196" s="15"/>
    </row>
    <row r="197" ht="12" thickBot="1"/>
    <row r="198" spans="1:12" ht="12" thickBot="1">
      <c r="A198" s="8" t="s">
        <v>225</v>
      </c>
      <c r="B198" s="73"/>
      <c r="C198" s="74">
        <f aca="true" t="shared" si="25" ref="C198:I198">SUM(C125:C136)</f>
        <v>684585.96</v>
      </c>
      <c r="D198" s="74">
        <f t="shared" si="25"/>
        <v>110198.49999999993</v>
      </c>
      <c r="E198" s="74">
        <f t="shared" si="25"/>
        <v>249263.7</v>
      </c>
      <c r="F198" s="74">
        <f t="shared" si="25"/>
        <v>0</v>
      </c>
      <c r="G198" s="74">
        <f t="shared" si="25"/>
        <v>0</v>
      </c>
      <c r="H198" s="74">
        <f t="shared" si="25"/>
        <v>0</v>
      </c>
      <c r="I198" s="74">
        <f t="shared" si="25"/>
        <v>1044048.1599999998</v>
      </c>
      <c r="J198" s="14"/>
      <c r="K198" s="108"/>
      <c r="L198" s="15"/>
    </row>
    <row r="199" ht="12" thickBot="1"/>
    <row r="200" spans="1:12" ht="12" thickBot="1">
      <c r="A200" s="8" t="s">
        <v>250</v>
      </c>
      <c r="B200" s="73"/>
      <c r="C200" s="74">
        <f>SUM(C138:C154)</f>
        <v>1263136.1199999999</v>
      </c>
      <c r="D200" s="74">
        <f aca="true" t="shared" si="26" ref="D200:I200">SUM(D138:D154)</f>
        <v>328255.83</v>
      </c>
      <c r="E200" s="74">
        <f t="shared" si="26"/>
        <v>328158.72</v>
      </c>
      <c r="F200" s="74">
        <f t="shared" si="26"/>
        <v>0</v>
      </c>
      <c r="G200" s="74">
        <f t="shared" si="26"/>
        <v>0</v>
      </c>
      <c r="H200" s="74">
        <f t="shared" si="26"/>
        <v>0</v>
      </c>
      <c r="I200" s="74">
        <f t="shared" si="26"/>
        <v>1907689.9999999998</v>
      </c>
      <c r="J200" s="14"/>
      <c r="K200" s="108"/>
      <c r="L200" s="15"/>
    </row>
    <row r="201" ht="12" thickBot="1"/>
    <row r="202" spans="1:12" ht="12" thickBot="1">
      <c r="A202" s="8" t="s">
        <v>281</v>
      </c>
      <c r="B202" s="73"/>
      <c r="C202" s="74">
        <f>SUM((C156:C165))</f>
        <v>34142.950000000004</v>
      </c>
      <c r="D202" s="74">
        <f aca="true" t="shared" si="27" ref="D202:I202">SUM((D156:D165))</f>
        <v>6052.6</v>
      </c>
      <c r="E202" s="74">
        <f t="shared" si="27"/>
        <v>0</v>
      </c>
      <c r="F202" s="74">
        <f t="shared" si="27"/>
        <v>0</v>
      </c>
      <c r="G202" s="74">
        <f t="shared" si="27"/>
        <v>0</v>
      </c>
      <c r="H202" s="74">
        <f t="shared" si="27"/>
        <v>0</v>
      </c>
      <c r="I202" s="74">
        <f t="shared" si="27"/>
        <v>40195.55</v>
      </c>
      <c r="J202" s="14"/>
      <c r="K202" s="108"/>
      <c r="L202" s="15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2024-07-11T13:06:07Z</cp:lastPrinted>
  <dcterms:created xsi:type="dcterms:W3CDTF">2004-10-12T14:27:25Z</dcterms:created>
  <dcterms:modified xsi:type="dcterms:W3CDTF">2024-07-11T13:06:28Z</dcterms:modified>
  <cp:category/>
  <cp:version/>
  <cp:contentType/>
  <cp:contentStatus/>
</cp:coreProperties>
</file>